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1 FinPlanas" sheetId="1" r:id="rId1"/>
    <sheet name="2 FinPlanas" sheetId="2" r:id="rId2"/>
    <sheet name="3 FinPlanas" sheetId="3" r:id="rId3"/>
    <sheet name="4 FinPlanas" sheetId="4" r:id="rId4"/>
    <sheet name="5 FinPlanas" sheetId="5" r:id="rId5"/>
  </sheets>
  <definedNames>
    <definedName name="_xlnm.Print_Area" localSheetId="0">'1 FinPlanas'!$A$1:$I$64</definedName>
    <definedName name="_xlnm.Print_Area" localSheetId="1">'2 FinPlanas'!$A$1:$I$64</definedName>
    <definedName name="_xlnm.Print_Area" localSheetId="2">'3 FinPlanas'!$A$1:$I$64</definedName>
    <definedName name="_xlnm.Print_Area" localSheetId="3">'4 FinPlanas'!$A$1:$I$67</definedName>
    <definedName name="_xlnm.Print_Area" localSheetId="4">'5 FinPlanas'!$A$1:$I$67</definedName>
  </definedNames>
  <calcPr fullCalcOnLoad="1"/>
</workbook>
</file>

<file path=xl/comments1.xml><?xml version="1.0" encoding="utf-8"?>
<comments xmlns="http://schemas.openxmlformats.org/spreadsheetml/2006/main">
  <authors>
    <author>RZ</author>
    <author>Rimas</author>
  </authors>
  <commentList>
    <comment ref="C28" authorId="0">
      <text>
        <r>
          <rPr>
            <sz val="8"/>
            <rFont val="Tahoma"/>
            <family val="0"/>
          </rPr>
          <t xml:space="preserve">Visos investicijos per gyvenimo laiką T - diskontuotų metinių sąnaudų suma. Investicijos gali būti įvedamos ir į 0 metus.
</t>
        </r>
      </text>
    </comment>
    <comment ref="C43" authorId="0">
      <text>
        <r>
          <rPr>
            <sz val="8"/>
            <rFont val="Tahoma"/>
            <family val="0"/>
          </rPr>
          <t xml:space="preserve">Visos eksploatacinės sąnaudos per projekto gyvenimo trukmę T - diskontuotų metinių sąnaudų suma.
</t>
        </r>
      </text>
    </comment>
    <comment ref="C27" authorId="0">
      <text>
        <r>
          <rPr>
            <sz val="8"/>
            <rFont val="Tahoma"/>
            <family val="0"/>
          </rPr>
          <t xml:space="preserve">Į mėlynus laukus duomenys neįvedami. Šiam lauke paruoštos sąnaudos S formulei.
</t>
        </r>
      </text>
    </comment>
    <comment ref="C6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5" authorId="1">
      <text>
        <r>
          <rPr>
            <sz val="8"/>
            <rFont val="Tahoma"/>
            <family val="0"/>
          </rPr>
          <t xml:space="preserve">Visos metinės išlaidos laikomos įvykusiomis tų metų pabaigoje ir diskontuojamos į projekto pradžią (0 metų pabaigą = 1 metų pradžią).
</t>
        </r>
      </text>
    </comment>
    <comment ref="C24" authorId="1">
      <text>
        <r>
          <rPr>
            <sz val="8"/>
            <rFont val="Tahoma"/>
            <family val="0"/>
          </rPr>
          <t xml:space="preserve">Nuo 1 iki max 50 metų imtinai. 
</t>
        </r>
      </text>
    </comment>
    <comment ref="C37" authorId="0">
      <text>
        <r>
          <rPr>
            <sz val="8"/>
            <rFont val="Tahoma"/>
            <family val="2"/>
          </rPr>
          <t>Per TIKRĄJĄ tinklo gyvenimo trukmę (pvz 40 metų).</t>
        </r>
      </text>
    </comment>
    <comment ref="C38"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29" authorId="0">
      <text>
        <r>
          <rPr>
            <sz val="8"/>
            <rFont val="Tahoma"/>
            <family val="2"/>
          </rPr>
          <t>Sumuoti nediskontuotas sąnaudas iš žemiau esančių eilučių visame skyriuje "Investicijos".</t>
        </r>
      </text>
    </comment>
    <comment ref="A44"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2.xml><?xml version="1.0" encoding="utf-8"?>
<comments xmlns="http://schemas.openxmlformats.org/spreadsheetml/2006/main">
  <authors>
    <author>RZ</author>
    <author>Rimas</author>
  </authors>
  <commentList>
    <comment ref="C28" authorId="0">
      <text>
        <r>
          <rPr>
            <sz val="8"/>
            <rFont val="Tahoma"/>
            <family val="0"/>
          </rPr>
          <t xml:space="preserve">Visos investicijos per gyvenimo laiką T - diskontuotų metinių sąnaudų suma. Investicijos gali būti įvedamos ir į 0 metus.
</t>
        </r>
      </text>
    </comment>
    <comment ref="C43" authorId="0">
      <text>
        <r>
          <rPr>
            <sz val="8"/>
            <rFont val="Tahoma"/>
            <family val="0"/>
          </rPr>
          <t xml:space="preserve">Visos eksploatacinės sąnaudos per projekto gyvenimo trukmę T - diskontuotų metinių sąnaudų suma.
</t>
        </r>
      </text>
    </comment>
    <comment ref="C27" authorId="0">
      <text>
        <r>
          <rPr>
            <sz val="8"/>
            <rFont val="Tahoma"/>
            <family val="0"/>
          </rPr>
          <t xml:space="preserve">Į mėlynus laukus duomenys neįvedami. Šiam lauke paruoštos sąnaudos S formulei.
</t>
        </r>
      </text>
    </comment>
    <comment ref="C6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5" authorId="1">
      <text>
        <r>
          <rPr>
            <sz val="8"/>
            <rFont val="Tahoma"/>
            <family val="0"/>
          </rPr>
          <t xml:space="preserve">Visos metinės išlaidos laikomos įvykusiomis tų metų pabaigoje ir diskontuojamos į projekto pradžią (0 metų pabaigą = 1 metų pradžią).
</t>
        </r>
      </text>
    </comment>
    <comment ref="C24" authorId="1">
      <text>
        <r>
          <rPr>
            <sz val="8"/>
            <rFont val="Tahoma"/>
            <family val="0"/>
          </rPr>
          <t xml:space="preserve">Nuo 1 iki max 50 metų imtinai. 
</t>
        </r>
      </text>
    </comment>
    <comment ref="C37" authorId="0">
      <text>
        <r>
          <rPr>
            <sz val="8"/>
            <rFont val="Tahoma"/>
            <family val="2"/>
          </rPr>
          <t>Per TIKRĄJĄ tinklo gyvenimo trukmę (pvz 40 metų).</t>
        </r>
      </text>
    </comment>
    <comment ref="C38"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29" authorId="0">
      <text>
        <r>
          <rPr>
            <sz val="8"/>
            <rFont val="Tahoma"/>
            <family val="2"/>
          </rPr>
          <t>Sumuoti nediskontuotas sąnaudas iš žemiau esančių eilučių visame skyriuje "Investicijos".</t>
        </r>
      </text>
    </comment>
    <comment ref="A44"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3.xml><?xml version="1.0" encoding="utf-8"?>
<comments xmlns="http://schemas.openxmlformats.org/spreadsheetml/2006/main">
  <authors>
    <author>RZ</author>
    <author>Rimas</author>
  </authors>
  <commentList>
    <comment ref="C28" authorId="0">
      <text>
        <r>
          <rPr>
            <sz val="8"/>
            <rFont val="Tahoma"/>
            <family val="0"/>
          </rPr>
          <t xml:space="preserve">Visos investicijos per gyvenimo laiką T - diskontuotų metinių sąnaudų suma. Investicijos gali būti įvedamos ir į 0 metus.
</t>
        </r>
      </text>
    </comment>
    <comment ref="C43" authorId="0">
      <text>
        <r>
          <rPr>
            <sz val="8"/>
            <rFont val="Tahoma"/>
            <family val="0"/>
          </rPr>
          <t xml:space="preserve">Visos eksploatacinės sąnaudos per projekto gyvenimo trukmę T - diskontuotų metinių sąnaudų suma.
</t>
        </r>
      </text>
    </comment>
    <comment ref="C27" authorId="0">
      <text>
        <r>
          <rPr>
            <sz val="8"/>
            <rFont val="Tahoma"/>
            <family val="0"/>
          </rPr>
          <t xml:space="preserve">Į mėlynus laukus duomenys neįvedami. Šiam lauke paruoštos sąnaudos S formulei.
</t>
        </r>
      </text>
    </comment>
    <comment ref="C6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5" authorId="1">
      <text>
        <r>
          <rPr>
            <sz val="8"/>
            <rFont val="Tahoma"/>
            <family val="0"/>
          </rPr>
          <t xml:space="preserve">Visos metinės išlaidos laikomos įvykusiomis tų metų pabaigoje ir diskontuojamos į projekto pradžią (0 metų pabaigą = 1 metų pradžią).
</t>
        </r>
      </text>
    </comment>
    <comment ref="C24" authorId="1">
      <text>
        <r>
          <rPr>
            <sz val="8"/>
            <rFont val="Tahoma"/>
            <family val="0"/>
          </rPr>
          <t xml:space="preserve">Nuo 1 iki max 50 metų imtinai. 
</t>
        </r>
      </text>
    </comment>
    <comment ref="C37" authorId="0">
      <text>
        <r>
          <rPr>
            <sz val="8"/>
            <rFont val="Tahoma"/>
            <family val="2"/>
          </rPr>
          <t>Per TIKRĄJĄ tinklo gyvenimo trukmę (pvz 40 metų).</t>
        </r>
      </text>
    </comment>
    <comment ref="C38"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29" authorId="0">
      <text>
        <r>
          <rPr>
            <sz val="8"/>
            <rFont val="Tahoma"/>
            <family val="2"/>
          </rPr>
          <t>Sumuoti nediskontuotas sąnaudas iš žemiau esančių eilučių visame skyriuje "Investicijos".</t>
        </r>
      </text>
    </comment>
    <comment ref="A44"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4.xml><?xml version="1.0" encoding="utf-8"?>
<comments xmlns="http://schemas.openxmlformats.org/spreadsheetml/2006/main">
  <authors>
    <author>RZ</author>
    <author>Rimas</author>
  </authors>
  <commentList>
    <comment ref="C28" authorId="0">
      <text>
        <r>
          <rPr>
            <sz val="8"/>
            <rFont val="Tahoma"/>
            <family val="0"/>
          </rPr>
          <t xml:space="preserve">Visos investicijos per gyvenimo laiką T - diskontuotų metinių sąnaudų suma. Investicijos gali būti įvedamos ir į 0 metus.
</t>
        </r>
      </text>
    </comment>
    <comment ref="C46" authorId="0">
      <text>
        <r>
          <rPr>
            <sz val="8"/>
            <rFont val="Tahoma"/>
            <family val="0"/>
          </rPr>
          <t xml:space="preserve">Visos eksploatacinės sąnaudos per projekto gyvenimo trukmę T - diskontuotų metinių sąnaudų suma.
</t>
        </r>
      </text>
    </comment>
    <comment ref="C27" authorId="0">
      <text>
        <r>
          <rPr>
            <sz val="8"/>
            <rFont val="Tahoma"/>
            <family val="0"/>
          </rPr>
          <t xml:space="preserve">Į mėlynus laukus duomenys neįvedami. Šiam lauke paruoštos sąnaudos S formulei.
</t>
        </r>
      </text>
    </comment>
    <comment ref="C64"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5" authorId="1">
      <text>
        <r>
          <rPr>
            <sz val="8"/>
            <rFont val="Tahoma"/>
            <family val="0"/>
          </rPr>
          <t xml:space="preserve">Visos metinės išlaidos laikomos įvykusiomis tų metų pabaigoje ir diskontuojamos į projekto pradžią (0 metų pabaigą = 1 metų pradžią).
</t>
        </r>
      </text>
    </comment>
    <comment ref="C24" authorId="1">
      <text>
        <r>
          <rPr>
            <sz val="8"/>
            <rFont val="Tahoma"/>
            <family val="0"/>
          </rPr>
          <t xml:space="preserve">Nuo 1 iki max 50 metų imtinai. 
</t>
        </r>
      </text>
    </comment>
    <comment ref="C37" authorId="0">
      <text>
        <r>
          <rPr>
            <sz val="8"/>
            <rFont val="Tahoma"/>
            <family val="2"/>
          </rPr>
          <t>Per TIKRĄJĄ tinklo gyvenimo trukmę (pvz 40 metų).</t>
        </r>
      </text>
    </comment>
    <comment ref="C38"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29" authorId="0">
      <text>
        <r>
          <rPr>
            <sz val="8"/>
            <rFont val="Tahoma"/>
            <family val="2"/>
          </rPr>
          <t>Sumuoti nediskontuotas sąnaudas iš žemiau esančių eilučių visame skyriuje "Investicijos".</t>
        </r>
      </text>
    </comment>
    <comment ref="A47"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5.xml><?xml version="1.0" encoding="utf-8"?>
<comments xmlns="http://schemas.openxmlformats.org/spreadsheetml/2006/main">
  <authors>
    <author>RZ</author>
    <author>Rimas</author>
  </authors>
  <commentList>
    <comment ref="C28" authorId="0">
      <text>
        <r>
          <rPr>
            <sz val="8"/>
            <rFont val="Tahoma"/>
            <family val="0"/>
          </rPr>
          <t xml:space="preserve">Visos investicijos per gyvenimo laiką T - diskontuotų metinių sąnaudų suma. Investicijos gali būti įvedamos ir į 0 metus.
</t>
        </r>
      </text>
    </comment>
    <comment ref="C46" authorId="0">
      <text>
        <r>
          <rPr>
            <sz val="8"/>
            <rFont val="Tahoma"/>
            <family val="0"/>
          </rPr>
          <t xml:space="preserve">Visos eksploatacinės sąnaudos per projekto gyvenimo trukmę T - diskontuotų metinių sąnaudų suma.
</t>
        </r>
      </text>
    </comment>
    <comment ref="C27" authorId="0">
      <text>
        <r>
          <rPr>
            <sz val="8"/>
            <rFont val="Tahoma"/>
            <family val="0"/>
          </rPr>
          <t xml:space="preserve">Į mėlynus laukus duomenys neįvedami. Šiam lauke paruoštos sąnaudos S formulei.
</t>
        </r>
      </text>
    </comment>
    <comment ref="C64"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5" authorId="1">
      <text>
        <r>
          <rPr>
            <sz val="8"/>
            <rFont val="Tahoma"/>
            <family val="0"/>
          </rPr>
          <t xml:space="preserve">Visos metinės išlaidos laikomos įvykusiomis tų metų pabaigoje ir diskontuojamos į projekto pradžią (0 metų pabaigą = 1 metų pradžią).
</t>
        </r>
      </text>
    </comment>
    <comment ref="C24" authorId="1">
      <text>
        <r>
          <rPr>
            <sz val="8"/>
            <rFont val="Tahoma"/>
            <family val="0"/>
          </rPr>
          <t xml:space="preserve">Nuo 1 iki max 50 metų imtinai. 
</t>
        </r>
      </text>
    </comment>
    <comment ref="C37" authorId="0">
      <text>
        <r>
          <rPr>
            <sz val="8"/>
            <rFont val="Tahoma"/>
            <family val="2"/>
          </rPr>
          <t>Per TIKRĄJĄ tinklo gyvenimo trukmę (pvz 40 metų).</t>
        </r>
      </text>
    </comment>
    <comment ref="C38"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29" authorId="0">
      <text>
        <r>
          <rPr>
            <sz val="8"/>
            <rFont val="Tahoma"/>
            <family val="2"/>
          </rPr>
          <t>Sumuoti nediskontuotas sąnaudas iš žemiau esančių eilučių visame skyriuje "Investicijos".</t>
        </r>
      </text>
    </comment>
    <comment ref="A47"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sharedStrings.xml><?xml version="1.0" encoding="utf-8"?>
<sst xmlns="http://schemas.openxmlformats.org/spreadsheetml/2006/main" count="402" uniqueCount="71">
  <si>
    <t>Rodiklis</t>
  </si>
  <si>
    <t>Mat. vienetas</t>
  </si>
  <si>
    <t>Diskonto norma</t>
  </si>
  <si>
    <t>%</t>
  </si>
  <si>
    <t>Šilumos gamybos būdas:</t>
  </si>
  <si>
    <t>Metai:</t>
  </si>
  <si>
    <t>metų</t>
  </si>
  <si>
    <t>kWh</t>
  </si>
  <si>
    <t>ct/kWh</t>
  </si>
  <si>
    <t xml:space="preserve">     Investicijos:</t>
  </si>
  <si>
    <t>A) Katilinė</t>
  </si>
  <si>
    <t>B) Tinklas</t>
  </si>
  <si>
    <t>C) Kitos investicijos</t>
  </si>
  <si>
    <t>D) Kuras</t>
  </si>
  <si>
    <t>E) Elektros energija</t>
  </si>
  <si>
    <t xml:space="preserve">     Eksploatacinės išlaidos:</t>
  </si>
  <si>
    <t>G) Kitos eksploatacinės išlaidos</t>
  </si>
  <si>
    <t>Lt</t>
  </si>
  <si>
    <t>F) Darbo užmokestis (su soc. draudimu)</t>
  </si>
  <si>
    <t>Tinklo gyvenimo trukmė</t>
  </si>
  <si>
    <t>Tinklo diskontuotų sąnaudų suma =</t>
  </si>
  <si>
    <t>Sąnaudos (Investicijos + Eksploatacinės):</t>
  </si>
  <si>
    <t>Projekto gyvenimo trukmė (katilai ir pagrindiniai technologiniai įrengimai)</t>
  </si>
  <si>
    <t>Koeficientas perskaičiavimui į projekto gyvenimo trukmę</t>
  </si>
  <si>
    <r>
      <t xml:space="preserve">                            </t>
    </r>
    <r>
      <rPr>
        <i/>
        <sz val="12"/>
        <rFont val="Arial"/>
        <family val="2"/>
      </rPr>
      <t>Investicijos VISO - nediskontuotos:</t>
    </r>
  </si>
  <si>
    <r>
      <t xml:space="preserve">      </t>
    </r>
    <r>
      <rPr>
        <i/>
        <sz val="12"/>
        <rFont val="Arial"/>
        <family val="2"/>
      </rPr>
      <t>Eksploatacinės išlaidos VISO - nediskontuotos:</t>
    </r>
  </si>
  <si>
    <t>Išeities duomenys ir prielaidos:</t>
  </si>
  <si>
    <t>kW</t>
  </si>
  <si>
    <t>Tūkst.Lt</t>
  </si>
  <si>
    <t>kWh/metus</t>
  </si>
  <si>
    <t>Tūkst.Lt/metus</t>
  </si>
  <si>
    <t>Elektros kaina</t>
  </si>
  <si>
    <t>Ekonomaizeris</t>
  </si>
  <si>
    <t>Ekonomaizerio įrengimo darbai</t>
  </si>
  <si>
    <t>Medienos skiedrų žemutinė šiluminė vertė</t>
  </si>
  <si>
    <t>kcal/kg</t>
  </si>
  <si>
    <t>MWh/metus</t>
  </si>
  <si>
    <t>Sutaupymai:</t>
  </si>
  <si>
    <t>Lt/metus</t>
  </si>
  <si>
    <t>t/metus</t>
  </si>
  <si>
    <t>Medienos skiedrų kaina</t>
  </si>
  <si>
    <t>Tūkst.Lt/t</t>
  </si>
  <si>
    <t xml:space="preserve">1 variantas. Ekonomaizeris medžio skiedrų katilui </t>
  </si>
  <si>
    <t>Pagamintos šilumos savikainos skaičiavimas</t>
  </si>
  <si>
    <t>Ekonomaizerio nominali šiluminė galia</t>
  </si>
  <si>
    <t>Ekonomaizerio kaina</t>
  </si>
  <si>
    <t xml:space="preserve">Ekonomaizerio darbo laikas per metus (= katilo darbo laikui) </t>
  </si>
  <si>
    <t>Dienų</t>
  </si>
  <si>
    <t>Ekonomaizerio gyvenimo trukmė</t>
  </si>
  <si>
    <t>Metų</t>
  </si>
  <si>
    <t>Komplektuojančių detalių, valdymo įrangos ir montavimo darbų kaina</t>
  </si>
  <si>
    <t>Nidos katilinėje Nr.1 medienos skiedrų katilo "Kalvis - 1500 MK" (1.5 MW galios) išėjime įrengiamas 150 kW galios ekonomaizeris, kuris pažemina išeinančių dūmų temperatūrą ir išgauna didelę dalį išeinančiuose dūmuose sukauptos šilumos. Be ekonomaizerio ši šiluma  pašalinama į aplinką. Ekonomaizeryje dūmų temperatūra pažeminama, nepasiekiant rasos taško. Išgavus papildomą šilumos kiekį, geriau išnaudojama kuro šiluminė vertė ir reikia pirkti mažesnį kuro kiekį.</t>
  </si>
  <si>
    <t>Ekonomaizeriu pagaminta šilumos</t>
  </si>
  <si>
    <t>Elektra ekonomaizerio servomechanizmams ir kt.</t>
  </si>
  <si>
    <t>Išlaidos elektrai</t>
  </si>
  <si>
    <t>Sutaupyta medienos skiedrų</t>
  </si>
  <si>
    <t>Medienos skiedrų katilo NVK</t>
  </si>
  <si>
    <t xml:space="preserve">Sutaupyta išlaidų šiam kiekiui skiedrų pirkti </t>
  </si>
  <si>
    <t>Susidėvėjusio ekonomaizerio pakeitimo išlaidos (be ekonomaizerio vertės)</t>
  </si>
  <si>
    <t>Pagaminta šilumos ekonomaizeriu</t>
  </si>
  <si>
    <t xml:space="preserve">1 kWh pagamintos šilumos savikaina       (bazinio varianto savikainos pokytis) </t>
  </si>
  <si>
    <t xml:space="preserve">Instaliuota elektros galia </t>
  </si>
  <si>
    <t>1 finansavimo planas</t>
  </si>
  <si>
    <t>2 finansavimo planas</t>
  </si>
  <si>
    <t>3 finansavimo planas</t>
  </si>
  <si>
    <t>4 finansavimo planas</t>
  </si>
  <si>
    <t>5 finansavimo planas</t>
  </si>
  <si>
    <t>Paskola</t>
  </si>
  <si>
    <t>Paskolos administravimo mokestis (1% nuo paskolos sumos)</t>
  </si>
  <si>
    <t>Paskolos aptarnavimas (grąžinimai + 8% palūkanos)</t>
  </si>
  <si>
    <t>Paskolos aptarnavimas (grąžinimai + 10% palūkanos)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</si>
</sst>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
  </numFmts>
  <fonts count="53">
    <font>
      <sz val="10"/>
      <name val="Arial"/>
      <family val="0"/>
    </font>
    <font>
      <sz val="12"/>
      <name val="Arial"/>
      <family val="0"/>
    </font>
    <font>
      <sz val="14"/>
      <name val="Arial"/>
      <family val="0"/>
    </font>
    <font>
      <sz val="8"/>
      <name val="Arial"/>
      <family val="0"/>
    </font>
    <font>
      <sz val="11"/>
      <name val="Arial"/>
      <family val="2"/>
    </font>
    <font>
      <b/>
      <sz val="10"/>
      <name val="Arial"/>
      <family val="2"/>
    </font>
    <font>
      <i/>
      <sz val="10"/>
      <name val="Arial"/>
      <family val="2"/>
    </font>
    <font>
      <u val="single"/>
      <sz val="10"/>
      <name val="Arial"/>
      <family val="0"/>
    </font>
    <font>
      <i/>
      <sz val="12"/>
      <name val="Arial"/>
      <family val="2"/>
    </font>
    <font>
      <sz val="8"/>
      <name val="Tahoma"/>
      <family val="0"/>
    </font>
    <font>
      <b/>
      <sz val="8"/>
      <name val="Tahoma"/>
      <family val="2"/>
    </font>
    <font>
      <sz val="10"/>
      <color indexed="40"/>
      <name val="Arial"/>
      <family val="0"/>
    </font>
    <font>
      <b/>
      <sz val="12"/>
      <name val="Arial"/>
      <family val="2"/>
    </font>
    <font>
      <i/>
      <sz val="14"/>
      <color indexed="12"/>
      <name val="Arial"/>
      <family val="2"/>
    </font>
    <font>
      <sz val="16"/>
      <name val="Arial"/>
      <family val="0"/>
    </font>
    <font>
      <sz val="11"/>
      <color indexed="12"/>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double"/>
      <top style="double"/>
      <bottom style="double"/>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double"/>
      <bottom style="double"/>
    </border>
    <border>
      <left style="thin"/>
      <right style="double"/>
      <top style="medium"/>
      <bottom style="double"/>
    </border>
    <border>
      <left style="hair"/>
      <right>
        <color indexed="63"/>
      </right>
      <top style="double"/>
      <bottom style="double"/>
    </border>
    <border>
      <left style="medium"/>
      <right style="medium"/>
      <top style="medium"/>
      <bottom style="thin"/>
    </border>
    <border>
      <left style="medium"/>
      <right style="medium"/>
      <top style="thin"/>
      <bottom style="medium"/>
    </border>
    <border>
      <left style="double"/>
      <right style="hair"/>
      <top style="double"/>
      <bottom style="double"/>
    </border>
    <border>
      <left style="double"/>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3" fillId="22" borderId="4" applyNumberFormat="0" applyAlignment="0" applyProtection="0"/>
    <xf numFmtId="0" fontId="4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6" applyNumberFormat="0" applyFon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22"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0" fillId="0" borderId="0" xfId="0" applyFont="1" applyAlignment="1">
      <alignment/>
    </xf>
    <xf numFmtId="0" fontId="0" fillId="0" borderId="0" xfId="0" applyFont="1" applyAlignment="1">
      <alignment wrapText="1"/>
    </xf>
    <xf numFmtId="0" fontId="11"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3" borderId="12" xfId="0" applyFill="1" applyBorder="1" applyAlignment="1">
      <alignment wrapText="1"/>
    </xf>
    <xf numFmtId="0" fontId="8" fillId="33" borderId="12" xfId="0" applyFont="1"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Alignment="1">
      <alignment wrapText="1"/>
    </xf>
    <xf numFmtId="0" fontId="0" fillId="0" borderId="14" xfId="0" applyBorder="1" applyAlignment="1">
      <alignment/>
    </xf>
    <xf numFmtId="0" fontId="4" fillId="33" borderId="15" xfId="0" applyFont="1" applyFill="1" applyBorder="1" applyAlignment="1">
      <alignment/>
    </xf>
    <xf numFmtId="0" fontId="13" fillId="33" borderId="0" xfId="0" applyFont="1" applyFill="1" applyAlignment="1">
      <alignment/>
    </xf>
    <xf numFmtId="0" fontId="0" fillId="34" borderId="0" xfId="0" applyFill="1" applyAlignment="1">
      <alignment/>
    </xf>
    <xf numFmtId="0" fontId="0" fillId="0" borderId="0" xfId="0" applyFill="1" applyBorder="1" applyAlignment="1">
      <alignment horizontal="center"/>
    </xf>
    <xf numFmtId="0" fontId="15" fillId="33"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Border="1" applyAlignment="1">
      <alignment horizontal="center"/>
    </xf>
    <xf numFmtId="0" fontId="0" fillId="33" borderId="17" xfId="0" applyFont="1" applyFill="1" applyBorder="1" applyAlignment="1">
      <alignment horizontal="center" vertical="top"/>
    </xf>
    <xf numFmtId="0" fontId="0" fillId="0" borderId="0" xfId="0" applyBorder="1" applyAlignment="1">
      <alignment horizontal="left" vertical="top"/>
    </xf>
    <xf numFmtId="0" fontId="1" fillId="33" borderId="18" xfId="0" applyFont="1" applyFill="1" applyBorder="1" applyAlignment="1">
      <alignment horizontal="center"/>
    </xf>
    <xf numFmtId="0" fontId="0" fillId="33" borderId="13" xfId="0" applyFill="1" applyBorder="1" applyAlignment="1">
      <alignment horizontal="center"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0" borderId="0" xfId="0" applyFont="1" applyBorder="1" applyAlignment="1">
      <alignment horizontal="right" vertical="top"/>
    </xf>
    <xf numFmtId="0" fontId="0" fillId="0" borderId="0" xfId="0" applyFont="1" applyBorder="1" applyAlignment="1">
      <alignment vertical="top"/>
    </xf>
    <xf numFmtId="0" fontId="0" fillId="36" borderId="0" xfId="0" applyFill="1" applyAlignment="1">
      <alignment/>
    </xf>
    <xf numFmtId="0" fontId="0" fillId="36" borderId="0" xfId="0" applyFill="1" applyAlignment="1">
      <alignment horizontal="center"/>
    </xf>
    <xf numFmtId="0" fontId="0" fillId="36" borderId="0" xfId="0" applyFont="1" applyFill="1" applyAlignment="1">
      <alignment/>
    </xf>
    <xf numFmtId="172" fontId="0" fillId="36" borderId="0" xfId="0" applyNumberFormat="1" applyFill="1" applyAlignment="1">
      <alignment/>
    </xf>
    <xf numFmtId="0" fontId="0" fillId="36" borderId="0" xfId="0" applyFont="1" applyFill="1" applyAlignment="1">
      <alignment/>
    </xf>
    <xf numFmtId="0" fontId="0" fillId="0" borderId="0" xfId="0" applyFont="1" applyFill="1" applyBorder="1" applyAlignment="1">
      <alignment horizontal="right" vertical="top"/>
    </xf>
    <xf numFmtId="2" fontId="0" fillId="36" borderId="0" xfId="0" applyNumberFormat="1" applyFill="1" applyAlignment="1">
      <alignment/>
    </xf>
    <xf numFmtId="0" fontId="5" fillId="36" borderId="0" xfId="0" applyFont="1" applyFill="1" applyAlignment="1">
      <alignment/>
    </xf>
    <xf numFmtId="0" fontId="12" fillId="33" borderId="21" xfId="0" applyFont="1" applyFill="1" applyBorder="1" applyAlignment="1">
      <alignment wrapText="1"/>
    </xf>
    <xf numFmtId="0" fontId="0" fillId="0" borderId="0" xfId="0" applyAlignment="1">
      <alignment/>
    </xf>
    <xf numFmtId="0" fontId="14" fillId="35" borderId="0" xfId="0" applyFont="1" applyFill="1" applyBorder="1" applyAlignment="1">
      <alignment vertical="top"/>
    </xf>
    <xf numFmtId="2" fontId="0" fillId="37" borderId="0" xfId="0" applyNumberFormat="1" applyFill="1" applyBorder="1" applyAlignment="1">
      <alignment/>
    </xf>
    <xf numFmtId="0" fontId="0" fillId="37" borderId="0" xfId="0" applyFont="1" applyFill="1" applyAlignment="1">
      <alignment vertical="center" wrapText="1"/>
    </xf>
    <xf numFmtId="0" fontId="0" fillId="37" borderId="0" xfId="0" applyFill="1" applyAlignment="1">
      <alignment/>
    </xf>
    <xf numFmtId="0" fontId="0" fillId="37" borderId="0" xfId="0" applyFont="1" applyFill="1" applyAlignment="1">
      <alignment wrapText="1"/>
    </xf>
    <xf numFmtId="0" fontId="0" fillId="37" borderId="0" xfId="0" applyFill="1" applyAlignment="1">
      <alignment horizontal="center"/>
    </xf>
    <xf numFmtId="0" fontId="0" fillId="37" borderId="0" xfId="0" applyFill="1" applyBorder="1" applyAlignment="1">
      <alignment/>
    </xf>
    <xf numFmtId="2" fontId="0" fillId="37" borderId="0" xfId="0" applyNumberFormat="1" applyFill="1" applyAlignment="1">
      <alignment/>
    </xf>
    <xf numFmtId="172" fontId="1" fillId="33" borderId="22" xfId="0" applyNumberFormat="1" applyFont="1" applyFill="1" applyBorder="1" applyAlignment="1">
      <alignment/>
    </xf>
    <xf numFmtId="0" fontId="0" fillId="0" borderId="0" xfId="0" applyFont="1" applyFill="1" applyBorder="1" applyAlignment="1">
      <alignment horizontal="left" vertical="top"/>
    </xf>
    <xf numFmtId="0" fontId="0" fillId="0" borderId="0" xfId="0" applyAlignment="1">
      <alignment/>
    </xf>
    <xf numFmtId="0" fontId="0" fillId="0" borderId="23" xfId="0" applyBorder="1" applyAlignment="1">
      <alignment/>
    </xf>
    <xf numFmtId="0" fontId="1" fillId="0" borderId="24"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4" fillId="33" borderId="27" xfId="0" applyFont="1" applyFill="1" applyBorder="1" applyAlignment="1">
      <alignment horizontal="left" vertical="top"/>
    </xf>
    <xf numFmtId="0" fontId="4" fillId="0" borderId="28" xfId="0" applyFont="1" applyBorder="1" applyAlignment="1">
      <alignment vertical="top"/>
    </xf>
    <xf numFmtId="0" fontId="4" fillId="0" borderId="29" xfId="0" applyFont="1" applyBorder="1" applyAlignment="1">
      <alignment vertical="top"/>
    </xf>
    <xf numFmtId="0" fontId="0" fillId="0" borderId="30" xfId="0" applyFont="1" applyFill="1" applyBorder="1" applyAlignment="1">
      <alignment horizontal="left" vertical="top" wrapText="1"/>
    </xf>
    <xf numFmtId="0" fontId="0" fillId="0" borderId="30" xfId="0" applyBorder="1" applyAlignment="1">
      <alignment/>
    </xf>
    <xf numFmtId="0" fontId="0" fillId="0" borderId="31" xfId="0" applyBorder="1" applyAlignment="1">
      <alignment/>
    </xf>
    <xf numFmtId="0" fontId="0" fillId="0" borderId="32" xfId="0" applyFont="1" applyFill="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14" fillId="35" borderId="34" xfId="0" applyFont="1" applyFill="1" applyBorder="1" applyAlignment="1">
      <alignment vertical="top"/>
    </xf>
    <xf numFmtId="0" fontId="0" fillId="0" borderId="0" xfId="0" applyBorder="1" applyAlignment="1">
      <alignment vertical="top"/>
    </xf>
    <xf numFmtId="0" fontId="0" fillId="0" borderId="0" xfId="0" applyAlignment="1">
      <alignment/>
    </xf>
    <xf numFmtId="0" fontId="0" fillId="0" borderId="23" xfId="0" applyBorder="1" applyAlignment="1">
      <alignment/>
    </xf>
    <xf numFmtId="0" fontId="0" fillId="0" borderId="0" xfId="0" applyFont="1" applyFill="1" applyBorder="1" applyAlignment="1">
      <alignment horizontal="left" vertical="top" wrapText="1"/>
    </xf>
    <xf numFmtId="0" fontId="0" fillId="0" borderId="0" xfId="0" applyAlignment="1">
      <alignment wrapText="1"/>
    </xf>
    <xf numFmtId="0" fontId="0" fillId="0" borderId="23" xfId="0" applyBorder="1" applyAlignment="1">
      <alignment wrapText="1"/>
    </xf>
    <xf numFmtId="0" fontId="14" fillId="35" borderId="0" xfId="0" applyFont="1" applyFill="1" applyBorder="1" applyAlignment="1">
      <alignment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64"/>
  <sheetViews>
    <sheetView tabSelected="1" zoomScalePageLayoutView="0" workbookViewId="0" topLeftCell="A44">
      <selection activeCell="C64" sqref="C6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8" t="s">
        <v>43</v>
      </c>
      <c r="B1" s="79"/>
      <c r="C1" s="64"/>
      <c r="D1" s="2"/>
      <c r="E1" s="2"/>
    </row>
    <row r="2" spans="1:5" ht="24" customHeight="1">
      <c r="A2" s="85" t="s">
        <v>42</v>
      </c>
      <c r="B2" s="64"/>
      <c r="C2" s="64"/>
      <c r="D2" s="2"/>
      <c r="E2" s="2"/>
    </row>
    <row r="3" spans="1:5" ht="24" customHeight="1">
      <c r="A3" s="54" t="s">
        <v>62</v>
      </c>
      <c r="B3" s="53"/>
      <c r="C3" s="53"/>
      <c r="D3" s="2"/>
      <c r="E3" s="2"/>
    </row>
    <row r="4" spans="1:5" ht="12" customHeight="1">
      <c r="A4" s="5"/>
      <c r="B4" s="2"/>
      <c r="C4" s="2"/>
      <c r="D4" s="2"/>
      <c r="E4" s="2"/>
    </row>
    <row r="5" spans="1:5" ht="12" customHeight="1" thickBot="1">
      <c r="A5" s="25" t="s">
        <v>4</v>
      </c>
      <c r="B5" s="2"/>
      <c r="C5" s="2"/>
      <c r="D5" s="2"/>
      <c r="E5" s="2"/>
    </row>
    <row r="6" spans="1:9" ht="72.75" customHeight="1" thickBot="1">
      <c r="A6" s="66" t="s">
        <v>51</v>
      </c>
      <c r="B6" s="67"/>
      <c r="C6" s="67"/>
      <c r="D6" s="67"/>
      <c r="E6" s="67"/>
      <c r="F6" s="67"/>
      <c r="G6" s="67"/>
      <c r="H6" s="67"/>
      <c r="I6" s="68"/>
    </row>
    <row r="7" spans="1:9" ht="15" customHeight="1" thickBot="1">
      <c r="A7" s="69" t="s">
        <v>26</v>
      </c>
      <c r="B7" s="70"/>
      <c r="C7" s="71"/>
      <c r="D7" s="36" t="s">
        <v>1</v>
      </c>
      <c r="E7" s="33"/>
      <c r="F7" s="33"/>
      <c r="G7" s="33"/>
      <c r="H7" s="33"/>
      <c r="I7" s="33"/>
    </row>
    <row r="8" spans="1:9" ht="15" customHeight="1" thickTop="1">
      <c r="A8" s="72" t="s">
        <v>44</v>
      </c>
      <c r="B8" s="73"/>
      <c r="C8" s="74"/>
      <c r="D8" s="34" t="s">
        <v>27</v>
      </c>
      <c r="E8" s="42">
        <v>150</v>
      </c>
      <c r="F8" s="33"/>
      <c r="G8" s="33"/>
      <c r="H8" s="33"/>
      <c r="I8" s="33"/>
    </row>
    <row r="9" spans="1:9" ht="15" customHeight="1">
      <c r="A9" s="63" t="s">
        <v>45</v>
      </c>
      <c r="B9" s="80"/>
      <c r="C9" s="81"/>
      <c r="D9" s="34" t="s">
        <v>28</v>
      </c>
      <c r="E9" s="42">
        <v>25</v>
      </c>
      <c r="F9" s="33"/>
      <c r="G9" s="33"/>
      <c r="H9" s="33"/>
      <c r="I9" s="33"/>
    </row>
    <row r="10" spans="1:9" ht="15" customHeight="1">
      <c r="A10" s="63" t="s">
        <v>50</v>
      </c>
      <c r="B10" s="80"/>
      <c r="C10" s="81"/>
      <c r="D10" s="34" t="s">
        <v>28</v>
      </c>
      <c r="E10" s="42">
        <v>70</v>
      </c>
      <c r="F10" s="33"/>
      <c r="G10" s="33"/>
      <c r="H10" s="33"/>
      <c r="I10" s="33"/>
    </row>
    <row r="11" spans="1:9" ht="15" customHeight="1">
      <c r="A11" s="63" t="s">
        <v>58</v>
      </c>
      <c r="B11" s="64"/>
      <c r="C11" s="65"/>
      <c r="D11" s="34" t="s">
        <v>28</v>
      </c>
      <c r="E11" s="42">
        <v>5</v>
      </c>
      <c r="F11" s="33"/>
      <c r="G11" s="33"/>
      <c r="H11" s="33"/>
      <c r="I11" s="33"/>
    </row>
    <row r="12" spans="1:9" ht="15" customHeight="1">
      <c r="A12" s="63" t="s">
        <v>61</v>
      </c>
      <c r="B12" s="64"/>
      <c r="C12" s="65"/>
      <c r="D12" s="34" t="s">
        <v>27</v>
      </c>
      <c r="E12" s="42">
        <v>1</v>
      </c>
      <c r="F12" s="33"/>
      <c r="G12" s="33"/>
      <c r="H12" s="33"/>
      <c r="I12" s="33"/>
    </row>
    <row r="13" spans="1:9" ht="15" customHeight="1">
      <c r="A13" s="82" t="s">
        <v>46</v>
      </c>
      <c r="B13" s="83"/>
      <c r="C13" s="84"/>
      <c r="D13" s="34" t="s">
        <v>47</v>
      </c>
      <c r="E13" s="43">
        <v>186</v>
      </c>
      <c r="F13" s="33"/>
      <c r="G13" s="33"/>
      <c r="H13" s="33"/>
      <c r="I13" s="33"/>
    </row>
    <row r="14" spans="1:9" ht="15" customHeight="1">
      <c r="A14" s="63" t="s">
        <v>31</v>
      </c>
      <c r="B14" s="80"/>
      <c r="C14" s="81"/>
      <c r="D14" s="34" t="s">
        <v>8</v>
      </c>
      <c r="E14" s="43">
        <v>36.4</v>
      </c>
      <c r="F14" s="33"/>
      <c r="G14" s="33"/>
      <c r="H14" s="33"/>
      <c r="I14" s="33"/>
    </row>
    <row r="15" spans="1:9" ht="15" customHeight="1">
      <c r="A15" s="63" t="s">
        <v>34</v>
      </c>
      <c r="B15" s="80"/>
      <c r="C15" s="81"/>
      <c r="D15" s="34" t="s">
        <v>35</v>
      </c>
      <c r="E15" s="42">
        <v>2126</v>
      </c>
      <c r="F15" s="33"/>
      <c r="G15" s="33"/>
      <c r="H15" s="33"/>
      <c r="I15" s="33"/>
    </row>
    <row r="16" spans="1:9" ht="15" customHeight="1">
      <c r="A16" s="63" t="s">
        <v>40</v>
      </c>
      <c r="B16" s="80"/>
      <c r="C16" s="81"/>
      <c r="D16" s="34" t="s">
        <v>41</v>
      </c>
      <c r="E16" s="42">
        <v>0.25</v>
      </c>
      <c r="F16" s="33"/>
      <c r="G16" s="33"/>
      <c r="H16" s="33"/>
      <c r="I16" s="33"/>
    </row>
    <row r="17" spans="1:9" ht="15" customHeight="1">
      <c r="A17" s="63" t="s">
        <v>48</v>
      </c>
      <c r="B17" s="80"/>
      <c r="C17" s="81"/>
      <c r="D17" s="34" t="s">
        <v>49</v>
      </c>
      <c r="E17" s="49">
        <v>5</v>
      </c>
      <c r="F17" s="33"/>
      <c r="G17" s="33"/>
      <c r="H17" s="33"/>
      <c r="I17" s="33"/>
    </row>
    <row r="18" spans="1:9" ht="15" customHeight="1">
      <c r="A18" s="63" t="s">
        <v>56</v>
      </c>
      <c r="B18" s="64"/>
      <c r="C18" s="65"/>
      <c r="D18" s="34" t="s">
        <v>3</v>
      </c>
      <c r="E18" s="49">
        <v>80</v>
      </c>
      <c r="F18" s="33"/>
      <c r="G18" s="33"/>
      <c r="H18" s="33"/>
      <c r="I18" s="33"/>
    </row>
    <row r="19" spans="1:9" ht="15" customHeight="1" thickBot="1">
      <c r="A19" s="75"/>
      <c r="B19" s="76"/>
      <c r="C19" s="77"/>
      <c r="D19" s="33"/>
      <c r="E19" s="33"/>
      <c r="F19" s="33"/>
      <c r="G19" s="33"/>
      <c r="H19" s="33"/>
      <c r="I19" s="33"/>
    </row>
    <row r="20" spans="1:9" ht="15" customHeight="1">
      <c r="A20" s="32"/>
      <c r="B20" s="37"/>
      <c r="C20" s="37"/>
      <c r="D20" s="33"/>
      <c r="E20" s="33"/>
      <c r="F20" s="33"/>
      <c r="G20" s="33"/>
      <c r="H20" s="33"/>
      <c r="I20" s="33"/>
    </row>
    <row r="21" spans="1:9" ht="15" customHeight="1">
      <c r="A21" s="32"/>
      <c r="B21" s="33"/>
      <c r="C21" s="33"/>
      <c r="D21" s="33"/>
      <c r="E21" s="33"/>
      <c r="F21" s="33"/>
      <c r="G21" s="33"/>
      <c r="H21" s="33"/>
      <c r="I21" s="33"/>
    </row>
    <row r="22" spans="1:5" ht="15" customHeight="1" thickBot="1">
      <c r="A22" s="1"/>
      <c r="B22" s="2"/>
      <c r="C22" s="2"/>
      <c r="D22" s="2"/>
      <c r="E22" s="2"/>
    </row>
    <row r="23" spans="1:3" ht="14.25" thickBot="1" thickTop="1">
      <c r="A23" s="35" t="s">
        <v>0</v>
      </c>
      <c r="B23" s="4" t="s">
        <v>1</v>
      </c>
      <c r="C23" s="3"/>
    </row>
    <row r="24" spans="1:3" ht="25.5" customHeight="1" thickTop="1">
      <c r="A24" s="19" t="s">
        <v>22</v>
      </c>
      <c r="B24" s="39" t="s">
        <v>6</v>
      </c>
      <c r="C24" s="40">
        <v>15</v>
      </c>
    </row>
    <row r="25" spans="1:54" ht="15" thickBot="1">
      <c r="A25" s="17" t="s">
        <v>2</v>
      </c>
      <c r="B25" s="39" t="s">
        <v>3</v>
      </c>
      <c r="C25" s="41">
        <v>8</v>
      </c>
      <c r="D25" s="15">
        <v>1</v>
      </c>
      <c r="E25" s="15">
        <f>1/(1+C25/100)</f>
        <v>0.9259259259259258</v>
      </c>
      <c r="F25" s="15">
        <f aca="true" t="shared" si="0" ref="F25:AK25">E25/(1+$C25/100)</f>
        <v>0.8573388203017831</v>
      </c>
      <c r="G25" s="15">
        <f t="shared" si="0"/>
        <v>0.7938322410201695</v>
      </c>
      <c r="H25" s="15">
        <f t="shared" si="0"/>
        <v>0.7350298527964532</v>
      </c>
      <c r="I25" s="15">
        <f t="shared" si="0"/>
        <v>0.6805831970337529</v>
      </c>
      <c r="J25" s="15">
        <f t="shared" si="0"/>
        <v>0.6301696268831045</v>
      </c>
      <c r="K25" s="15">
        <f t="shared" si="0"/>
        <v>0.5834903952621338</v>
      </c>
      <c r="L25" s="15">
        <f t="shared" si="0"/>
        <v>0.5402688845019756</v>
      </c>
      <c r="M25" s="15">
        <f t="shared" si="0"/>
        <v>0.5002489671314588</v>
      </c>
      <c r="N25" s="15">
        <f t="shared" si="0"/>
        <v>0.4631934880846841</v>
      </c>
      <c r="O25" s="15">
        <f t="shared" si="0"/>
        <v>0.4288828593376704</v>
      </c>
      <c r="P25" s="15">
        <f t="shared" si="0"/>
        <v>0.3971137586459911</v>
      </c>
      <c r="Q25" s="15">
        <f t="shared" si="0"/>
        <v>0.36769792467221396</v>
      </c>
      <c r="R25" s="15">
        <f t="shared" si="0"/>
        <v>0.3404610413631611</v>
      </c>
      <c r="S25" s="15">
        <f t="shared" si="0"/>
        <v>0.3152417049658899</v>
      </c>
      <c r="T25" s="15">
        <f t="shared" si="0"/>
        <v>0.2918904675610091</v>
      </c>
      <c r="U25" s="15">
        <f t="shared" si="0"/>
        <v>0.27026895144537877</v>
      </c>
      <c r="V25" s="15">
        <f t="shared" si="0"/>
        <v>0.2502490291160914</v>
      </c>
      <c r="W25" s="15">
        <f t="shared" si="0"/>
        <v>0.23171206399638095</v>
      </c>
      <c r="X25" s="15">
        <f t="shared" si="0"/>
        <v>0.21454820740405642</v>
      </c>
      <c r="Y25" s="15">
        <f t="shared" si="0"/>
        <v>0.19865574759634852</v>
      </c>
      <c r="Z25" s="15">
        <f t="shared" si="0"/>
        <v>0.18394050703365603</v>
      </c>
      <c r="AA25" s="15">
        <f t="shared" si="0"/>
        <v>0.17031528429042223</v>
      </c>
      <c r="AB25" s="15">
        <f t="shared" si="0"/>
        <v>0.15769933730594649</v>
      </c>
      <c r="AC25" s="15">
        <f t="shared" si="0"/>
        <v>0.14601790491291342</v>
      </c>
      <c r="AD25" s="15">
        <f t="shared" si="0"/>
        <v>0.13520176380825316</v>
      </c>
      <c r="AE25" s="15">
        <f t="shared" si="0"/>
        <v>0.12518681834097514</v>
      </c>
      <c r="AF25" s="15">
        <f t="shared" si="0"/>
        <v>0.11591372068608809</v>
      </c>
      <c r="AG25" s="15">
        <f t="shared" si="0"/>
        <v>0.10732751915378526</v>
      </c>
      <c r="AH25" s="15">
        <f t="shared" si="0"/>
        <v>0.09937733254980116</v>
      </c>
      <c r="AI25" s="15">
        <f t="shared" si="0"/>
        <v>0.09201604865722329</v>
      </c>
      <c r="AJ25" s="15">
        <f t="shared" si="0"/>
        <v>0.08520004505298452</v>
      </c>
      <c r="AK25" s="15">
        <f t="shared" si="0"/>
        <v>0.0788889306046153</v>
      </c>
      <c r="AL25" s="15">
        <f aca="true" t="shared" si="1" ref="AL25:BB25">AK25/(1+$C25/100)</f>
        <v>0.07304530611538453</v>
      </c>
      <c r="AM25" s="15">
        <f t="shared" si="1"/>
        <v>0.06763454269943012</v>
      </c>
      <c r="AN25" s="15">
        <f t="shared" si="1"/>
        <v>0.0626245765735464</v>
      </c>
      <c r="AO25" s="15">
        <f t="shared" si="1"/>
        <v>0.057985719049580005</v>
      </c>
      <c r="AP25" s="15">
        <f t="shared" si="1"/>
        <v>0.05369048060146296</v>
      </c>
      <c r="AQ25" s="15">
        <f t="shared" si="1"/>
        <v>0.04971340796431755</v>
      </c>
      <c r="AR25" s="15">
        <f t="shared" si="1"/>
        <v>0.04603093330029402</v>
      </c>
      <c r="AS25" s="15">
        <f t="shared" si="1"/>
        <v>0.042621234537309274</v>
      </c>
      <c r="AT25" s="15">
        <f t="shared" si="1"/>
        <v>0.03946410605306414</v>
      </c>
      <c r="AU25" s="15">
        <f t="shared" si="1"/>
        <v>0.03654083893802235</v>
      </c>
      <c r="AV25" s="15">
        <f t="shared" si="1"/>
        <v>0.033834110127798474</v>
      </c>
      <c r="AW25" s="15">
        <f t="shared" si="1"/>
        <v>0.03132787974796155</v>
      </c>
      <c r="AX25" s="15">
        <f t="shared" si="1"/>
        <v>0.02900729606292736</v>
      </c>
      <c r="AY25" s="15">
        <f t="shared" si="1"/>
        <v>0.02685860746567348</v>
      </c>
      <c r="AZ25" s="15">
        <f t="shared" si="1"/>
        <v>0.0248690809867347</v>
      </c>
      <c r="BA25" s="15">
        <f t="shared" si="1"/>
        <v>0.023026926839569164</v>
      </c>
      <c r="BB25" s="15">
        <f t="shared" si="1"/>
        <v>0.02132122855515663</v>
      </c>
    </row>
    <row r="26" ht="15" thickBot="1">
      <c r="D26" s="29" t="s">
        <v>5</v>
      </c>
    </row>
    <row r="27" spans="1:54" ht="15.75" thickBot="1">
      <c r="A27" s="20" t="s">
        <v>21</v>
      </c>
      <c r="B27" s="18" t="s">
        <v>17</v>
      </c>
      <c r="C27" s="16">
        <f>C28+C43</f>
        <v>-581163.8418884774</v>
      </c>
      <c r="D27" s="29">
        <v>0</v>
      </c>
      <c r="E27" s="29">
        <f aca="true" t="shared" si="2" ref="E27:AJ27">IF(D27&lt;$C24,D27+1,"")</f>
        <v>1</v>
      </c>
      <c r="F27" s="29">
        <f t="shared" si="2"/>
        <v>2</v>
      </c>
      <c r="G27" s="29">
        <f t="shared" si="2"/>
        <v>3</v>
      </c>
      <c r="H27" s="29">
        <f t="shared" si="2"/>
        <v>4</v>
      </c>
      <c r="I27" s="29">
        <f t="shared" si="2"/>
        <v>5</v>
      </c>
      <c r="J27" s="29">
        <f t="shared" si="2"/>
        <v>6</v>
      </c>
      <c r="K27" s="29">
        <f t="shared" si="2"/>
        <v>7</v>
      </c>
      <c r="L27" s="29">
        <f t="shared" si="2"/>
        <v>8</v>
      </c>
      <c r="M27" s="29">
        <f t="shared" si="2"/>
        <v>9</v>
      </c>
      <c r="N27" s="29">
        <f t="shared" si="2"/>
        <v>10</v>
      </c>
      <c r="O27" s="29">
        <f t="shared" si="2"/>
        <v>11</v>
      </c>
      <c r="P27" s="29">
        <f t="shared" si="2"/>
        <v>12</v>
      </c>
      <c r="Q27" s="29">
        <f t="shared" si="2"/>
        <v>13</v>
      </c>
      <c r="R27" s="29">
        <f t="shared" si="2"/>
        <v>14</v>
      </c>
      <c r="S27" s="29">
        <f t="shared" si="2"/>
        <v>15</v>
      </c>
      <c r="T27" s="29">
        <f t="shared" si="2"/>
      </c>
      <c r="U27" s="29">
        <f t="shared" si="2"/>
      </c>
      <c r="V27" s="29">
        <f t="shared" si="2"/>
      </c>
      <c r="W27" s="29">
        <f t="shared" si="2"/>
      </c>
      <c r="X27" s="29">
        <f t="shared" si="2"/>
      </c>
      <c r="Y27" s="29">
        <f t="shared" si="2"/>
      </c>
      <c r="Z27" s="29">
        <f t="shared" si="2"/>
      </c>
      <c r="AA27" s="29">
        <f t="shared" si="2"/>
      </c>
      <c r="AB27" s="29">
        <f t="shared" si="2"/>
      </c>
      <c r="AC27" s="29">
        <f t="shared" si="2"/>
      </c>
      <c r="AD27" s="29">
        <f t="shared" si="2"/>
      </c>
      <c r="AE27" s="29">
        <f t="shared" si="2"/>
      </c>
      <c r="AF27" s="29">
        <f t="shared" si="2"/>
      </c>
      <c r="AG27" s="29">
        <f t="shared" si="2"/>
      </c>
      <c r="AH27" s="29">
        <f t="shared" si="2"/>
      </c>
      <c r="AI27" s="29">
        <f t="shared" si="2"/>
      </c>
      <c r="AJ27" s="29">
        <f t="shared" si="2"/>
      </c>
      <c r="AK27" s="29">
        <f aca="true" t="shared" si="3" ref="AK27:BB27">IF(AJ27&lt;$C24,AJ27+1,"")</f>
      </c>
      <c r="AL27" s="29">
        <f t="shared" si="3"/>
      </c>
      <c r="AM27" s="29">
        <f t="shared" si="3"/>
      </c>
      <c r="AN27" s="29">
        <f t="shared" si="3"/>
      </c>
      <c r="AO27" s="29">
        <f t="shared" si="3"/>
      </c>
      <c r="AP27" s="29">
        <f t="shared" si="3"/>
      </c>
      <c r="AQ27" s="29">
        <f t="shared" si="3"/>
      </c>
      <c r="AR27" s="29">
        <f t="shared" si="3"/>
      </c>
      <c r="AS27" s="29">
        <f t="shared" si="3"/>
      </c>
      <c r="AT27" s="29">
        <f t="shared" si="3"/>
      </c>
      <c r="AU27" s="29">
        <f t="shared" si="3"/>
      </c>
      <c r="AV27" s="29">
        <f t="shared" si="3"/>
      </c>
      <c r="AW27" s="29">
        <f t="shared" si="3"/>
      </c>
      <c r="AX27" s="29">
        <f t="shared" si="3"/>
      </c>
      <c r="AY27" s="29">
        <f t="shared" si="3"/>
      </c>
      <c r="AZ27" s="29">
        <f t="shared" si="3"/>
      </c>
      <c r="BA27" s="29">
        <f t="shared" si="3"/>
      </c>
      <c r="BB27" s="29">
        <f t="shared" si="3"/>
      </c>
    </row>
    <row r="28" spans="1:54" ht="19.5" thickBot="1">
      <c r="A28" s="26" t="s">
        <v>9</v>
      </c>
      <c r="B28" s="21" t="s">
        <v>17</v>
      </c>
      <c r="C28" s="16">
        <f>SUM(D28:BB28)</f>
        <v>129313.30055355311</v>
      </c>
      <c r="D28" s="27">
        <f aca="true" t="shared" si="4" ref="D28:AI28">D29*D25</f>
        <v>95000</v>
      </c>
      <c r="E28" s="27">
        <f t="shared" si="4"/>
        <v>0</v>
      </c>
      <c r="F28" s="27">
        <f t="shared" si="4"/>
        <v>0</v>
      </c>
      <c r="G28" s="27">
        <f t="shared" si="4"/>
        <v>0</v>
      </c>
      <c r="H28" s="27">
        <f t="shared" si="4"/>
        <v>0</v>
      </c>
      <c r="I28" s="27">
        <f t="shared" si="4"/>
        <v>20417.49591101259</v>
      </c>
      <c r="J28" s="27">
        <f t="shared" si="4"/>
        <v>0</v>
      </c>
      <c r="K28" s="27">
        <f t="shared" si="4"/>
        <v>0</v>
      </c>
      <c r="L28" s="27">
        <f t="shared" si="4"/>
        <v>0</v>
      </c>
      <c r="M28" s="27">
        <f t="shared" si="4"/>
        <v>0</v>
      </c>
      <c r="N28" s="27">
        <f t="shared" si="4"/>
        <v>13895.804642540523</v>
      </c>
      <c r="O28" s="27">
        <f t="shared" si="4"/>
        <v>0</v>
      </c>
      <c r="P28" s="27">
        <f t="shared" si="4"/>
        <v>0</v>
      </c>
      <c r="Q28" s="27">
        <f t="shared" si="4"/>
        <v>0</v>
      </c>
      <c r="R28" s="27">
        <f t="shared" si="4"/>
        <v>0</v>
      </c>
      <c r="S28" s="27">
        <f t="shared" si="4"/>
        <v>0</v>
      </c>
      <c r="T28" s="27">
        <f t="shared" si="4"/>
        <v>0</v>
      </c>
      <c r="U28" s="27">
        <f t="shared" si="4"/>
        <v>0</v>
      </c>
      <c r="V28" s="27">
        <f t="shared" si="4"/>
        <v>0</v>
      </c>
      <c r="W28" s="27">
        <f t="shared" si="4"/>
        <v>0</v>
      </c>
      <c r="X28" s="27">
        <f t="shared" si="4"/>
        <v>0</v>
      </c>
      <c r="Y28" s="27">
        <f t="shared" si="4"/>
        <v>0</v>
      </c>
      <c r="Z28" s="27">
        <f t="shared" si="4"/>
        <v>0</v>
      </c>
      <c r="AA28" s="27">
        <f t="shared" si="4"/>
        <v>0</v>
      </c>
      <c r="AB28" s="27">
        <f t="shared" si="4"/>
        <v>0</v>
      </c>
      <c r="AC28" s="27">
        <f t="shared" si="4"/>
        <v>0</v>
      </c>
      <c r="AD28" s="27">
        <f t="shared" si="4"/>
        <v>0</v>
      </c>
      <c r="AE28" s="27">
        <f t="shared" si="4"/>
        <v>0</v>
      </c>
      <c r="AF28" s="27">
        <f t="shared" si="4"/>
        <v>0</v>
      </c>
      <c r="AG28" s="27">
        <f t="shared" si="4"/>
        <v>0</v>
      </c>
      <c r="AH28" s="27">
        <f t="shared" si="4"/>
        <v>0</v>
      </c>
      <c r="AI28" s="27">
        <f t="shared" si="4"/>
        <v>0</v>
      </c>
      <c r="AJ28" s="27">
        <f aca="true" t="shared" si="5" ref="AJ28:BB28">AJ29*AJ25</f>
        <v>0</v>
      </c>
      <c r="AK28" s="27">
        <f t="shared" si="5"/>
        <v>0</v>
      </c>
      <c r="AL28" s="27">
        <f t="shared" si="5"/>
        <v>0</v>
      </c>
      <c r="AM28" s="27">
        <f t="shared" si="5"/>
        <v>0</v>
      </c>
      <c r="AN28" s="27">
        <f t="shared" si="5"/>
        <v>0</v>
      </c>
      <c r="AO28" s="27">
        <f t="shared" si="5"/>
        <v>0</v>
      </c>
      <c r="AP28" s="27">
        <f t="shared" si="5"/>
        <v>0</v>
      </c>
      <c r="AQ28" s="27">
        <f t="shared" si="5"/>
        <v>0</v>
      </c>
      <c r="AR28" s="27">
        <f t="shared" si="5"/>
        <v>0</v>
      </c>
      <c r="AS28" s="27">
        <f t="shared" si="5"/>
        <v>0</v>
      </c>
      <c r="AT28" s="27">
        <f t="shared" si="5"/>
        <v>0</v>
      </c>
      <c r="AU28" s="27">
        <f t="shared" si="5"/>
        <v>0</v>
      </c>
      <c r="AV28" s="27">
        <f t="shared" si="5"/>
        <v>0</v>
      </c>
      <c r="AW28" s="27">
        <f t="shared" si="5"/>
        <v>0</v>
      </c>
      <c r="AX28" s="27">
        <f t="shared" si="5"/>
        <v>0</v>
      </c>
      <c r="AY28" s="27">
        <f t="shared" si="5"/>
        <v>0</v>
      </c>
      <c r="AZ28" s="27">
        <f t="shared" si="5"/>
        <v>0</v>
      </c>
      <c r="BA28" s="27">
        <f t="shared" si="5"/>
        <v>0</v>
      </c>
      <c r="BB28" s="27">
        <f t="shared" si="5"/>
        <v>0</v>
      </c>
    </row>
    <row r="29" spans="1:54" ht="14.25" customHeight="1" thickBot="1">
      <c r="A29" s="30" t="s">
        <v>24</v>
      </c>
      <c r="B29" s="28" t="s">
        <v>17</v>
      </c>
      <c r="C29" s="16">
        <f>SUM(D29:BB29)</f>
        <v>155000</v>
      </c>
      <c r="D29" s="31">
        <f aca="true" t="shared" si="6" ref="D29:S29">D31+D32</f>
        <v>95000</v>
      </c>
      <c r="E29" s="31">
        <f t="shared" si="6"/>
        <v>0</v>
      </c>
      <c r="F29" s="31">
        <f t="shared" si="6"/>
        <v>0</v>
      </c>
      <c r="G29" s="31">
        <f t="shared" si="6"/>
        <v>0</v>
      </c>
      <c r="H29" s="31">
        <f t="shared" si="6"/>
        <v>0</v>
      </c>
      <c r="I29" s="31">
        <f t="shared" si="6"/>
        <v>30000</v>
      </c>
      <c r="J29" s="31">
        <f t="shared" si="6"/>
        <v>0</v>
      </c>
      <c r="K29" s="31">
        <f t="shared" si="6"/>
        <v>0</v>
      </c>
      <c r="L29" s="31">
        <f t="shared" si="6"/>
        <v>0</v>
      </c>
      <c r="M29" s="31">
        <f t="shared" si="6"/>
        <v>0</v>
      </c>
      <c r="N29" s="31">
        <f t="shared" si="6"/>
        <v>30000</v>
      </c>
      <c r="O29" s="31">
        <f t="shared" si="6"/>
        <v>0</v>
      </c>
      <c r="P29" s="31">
        <f t="shared" si="6"/>
        <v>0</v>
      </c>
      <c r="Q29" s="31">
        <f t="shared" si="6"/>
        <v>0</v>
      </c>
      <c r="R29" s="31">
        <f t="shared" si="6"/>
        <v>0</v>
      </c>
      <c r="S29" s="31">
        <f t="shared" si="6"/>
        <v>0</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3" ht="12.75">
      <c r="A30" s="13" t="s">
        <v>10</v>
      </c>
      <c r="C30" s="9"/>
    </row>
    <row r="31" spans="1:14" ht="12.75">
      <c r="A31" s="44" t="s">
        <v>32</v>
      </c>
      <c r="B31" s="45" t="s">
        <v>28</v>
      </c>
      <c r="C31" s="48">
        <f>E9</f>
        <v>25</v>
      </c>
      <c r="D31" s="2">
        <f>C31*1000</f>
        <v>25000</v>
      </c>
      <c r="I31">
        <f>D31</f>
        <v>25000</v>
      </c>
      <c r="N31">
        <f>I31</f>
        <v>25000</v>
      </c>
    </row>
    <row r="32" spans="1:14" ht="12.75">
      <c r="A32" s="44" t="s">
        <v>33</v>
      </c>
      <c r="B32" s="45" t="s">
        <v>28</v>
      </c>
      <c r="C32" s="48">
        <f>E10</f>
        <v>70</v>
      </c>
      <c r="D32" s="2">
        <f>C32*1000</f>
        <v>70000</v>
      </c>
      <c r="I32">
        <v>5000</v>
      </c>
      <c r="N32">
        <v>5000</v>
      </c>
    </row>
    <row r="33" ht="12.75">
      <c r="C33" s="9"/>
    </row>
    <row r="34" ht="12.75">
      <c r="A34" s="13" t="s">
        <v>11</v>
      </c>
    </row>
    <row r="35" spans="1:3" ht="12.75">
      <c r="A35" t="s">
        <v>19</v>
      </c>
      <c r="B35" s="8" t="s">
        <v>6</v>
      </c>
      <c r="C35">
        <v>40</v>
      </c>
    </row>
    <row r="37" spans="1:3" ht="12.75">
      <c r="A37" s="11" t="s">
        <v>20</v>
      </c>
      <c r="B37" s="8" t="s">
        <v>17</v>
      </c>
      <c r="C37" s="24"/>
    </row>
    <row r="38" spans="1:3" ht="14.25" customHeight="1">
      <c r="A38" s="23" t="s">
        <v>23</v>
      </c>
      <c r="B38" s="22"/>
      <c r="C38" s="17">
        <f>(1-POWER(1+C25/100,-C24))/(1-POWER(1+C25/100,-C35))</f>
        <v>0.7177992651303241</v>
      </c>
    </row>
    <row r="39" spans="1:3" ht="12.75">
      <c r="A39" s="10"/>
      <c r="B39" s="8"/>
      <c r="C39" s="12"/>
    </row>
    <row r="40" spans="1:3" ht="12.75">
      <c r="A40" s="14" t="s">
        <v>12</v>
      </c>
      <c r="C40" s="12"/>
    </row>
    <row r="41" spans="1:3" ht="12.75">
      <c r="A41" s="10"/>
      <c r="C41" s="12"/>
    </row>
    <row r="42" spans="4:54" ht="15" thickBot="1">
      <c r="D42" s="29" t="s">
        <v>5</v>
      </c>
      <c r="E42" s="29">
        <f aca="true" t="shared" si="7" ref="E42:AJ42">E27</f>
        <v>1</v>
      </c>
      <c r="F42" s="29">
        <f t="shared" si="7"/>
        <v>2</v>
      </c>
      <c r="G42" s="29">
        <f t="shared" si="7"/>
        <v>3</v>
      </c>
      <c r="H42" s="29">
        <f t="shared" si="7"/>
        <v>4</v>
      </c>
      <c r="I42" s="29">
        <f t="shared" si="7"/>
        <v>5</v>
      </c>
      <c r="J42" s="29">
        <f t="shared" si="7"/>
        <v>6</v>
      </c>
      <c r="K42" s="29">
        <f t="shared" si="7"/>
        <v>7</v>
      </c>
      <c r="L42" s="29">
        <f t="shared" si="7"/>
        <v>8</v>
      </c>
      <c r="M42" s="29">
        <f t="shared" si="7"/>
        <v>9</v>
      </c>
      <c r="N42" s="29">
        <f t="shared" si="7"/>
        <v>10</v>
      </c>
      <c r="O42" s="29">
        <f t="shared" si="7"/>
        <v>11</v>
      </c>
      <c r="P42" s="29">
        <f t="shared" si="7"/>
        <v>12</v>
      </c>
      <c r="Q42" s="29">
        <f t="shared" si="7"/>
        <v>13</v>
      </c>
      <c r="R42" s="29">
        <f t="shared" si="7"/>
        <v>14</v>
      </c>
      <c r="S42" s="29">
        <f t="shared" si="7"/>
        <v>15</v>
      </c>
      <c r="T42" s="29">
        <f t="shared" si="7"/>
      </c>
      <c r="U42" s="29">
        <f t="shared" si="7"/>
      </c>
      <c r="V42" s="29">
        <f t="shared" si="7"/>
      </c>
      <c r="W42" s="29">
        <f t="shared" si="7"/>
      </c>
      <c r="X42" s="29">
        <f t="shared" si="7"/>
      </c>
      <c r="Y42" s="29">
        <f t="shared" si="7"/>
      </c>
      <c r="Z42" s="29">
        <f t="shared" si="7"/>
      </c>
      <c r="AA42" s="29">
        <f t="shared" si="7"/>
      </c>
      <c r="AB42" s="29">
        <f t="shared" si="7"/>
      </c>
      <c r="AC42" s="29">
        <f t="shared" si="7"/>
      </c>
      <c r="AD42" s="29">
        <f t="shared" si="7"/>
      </c>
      <c r="AE42" s="29">
        <f t="shared" si="7"/>
      </c>
      <c r="AF42" s="29">
        <f t="shared" si="7"/>
      </c>
      <c r="AG42" s="29">
        <f t="shared" si="7"/>
      </c>
      <c r="AH42" s="29">
        <f t="shared" si="7"/>
      </c>
      <c r="AI42" s="29">
        <f t="shared" si="7"/>
      </c>
      <c r="AJ42" s="29">
        <f t="shared" si="7"/>
      </c>
      <c r="AK42" s="29">
        <f aca="true" t="shared" si="8" ref="AK42:BB42">AK27</f>
      </c>
      <c r="AL42" s="29">
        <f t="shared" si="8"/>
      </c>
      <c r="AM42" s="29">
        <f t="shared" si="8"/>
      </c>
      <c r="AN42" s="29">
        <f t="shared" si="8"/>
      </c>
      <c r="AO42" s="29">
        <f t="shared" si="8"/>
      </c>
      <c r="AP42" s="29">
        <f t="shared" si="8"/>
      </c>
      <c r="AQ42" s="29">
        <f t="shared" si="8"/>
      </c>
      <c r="AR42" s="29">
        <f t="shared" si="8"/>
      </c>
      <c r="AS42" s="29">
        <f t="shared" si="8"/>
      </c>
      <c r="AT42" s="29">
        <f t="shared" si="8"/>
      </c>
      <c r="AU42" s="29">
        <f t="shared" si="8"/>
      </c>
      <c r="AV42" s="29">
        <f t="shared" si="8"/>
      </c>
      <c r="AW42" s="29">
        <f t="shared" si="8"/>
      </c>
      <c r="AX42" s="29">
        <f t="shared" si="8"/>
      </c>
      <c r="AY42" s="29">
        <f t="shared" si="8"/>
      </c>
      <c r="AZ42" s="29">
        <f t="shared" si="8"/>
      </c>
      <c r="BA42" s="29">
        <f t="shared" si="8"/>
      </c>
      <c r="BB42" s="29">
        <f t="shared" si="8"/>
      </c>
    </row>
    <row r="43" spans="1:54" ht="19.5" thickBot="1">
      <c r="A43" s="26" t="s">
        <v>15</v>
      </c>
      <c r="B43" s="22" t="s">
        <v>17</v>
      </c>
      <c r="C43" s="16">
        <f>SUM(E43:BB43)</f>
        <v>-710477.1424420306</v>
      </c>
      <c r="D43" s="2"/>
      <c r="E43" s="27">
        <f aca="true" t="shared" si="9" ref="E43:AJ43">E44*E25</f>
        <v>-76856.2233693948</v>
      </c>
      <c r="F43" s="27">
        <f t="shared" si="9"/>
        <v>-71163.16978647665</v>
      </c>
      <c r="G43" s="27">
        <f t="shared" si="9"/>
        <v>-65891.82387636727</v>
      </c>
      <c r="H43" s="27">
        <f t="shared" si="9"/>
        <v>-61010.94803367339</v>
      </c>
      <c r="I43" s="27">
        <f t="shared" si="9"/>
        <v>-56491.61854969758</v>
      </c>
      <c r="J43" s="27">
        <f t="shared" si="9"/>
        <v>-52307.054212682946</v>
      </c>
      <c r="K43" s="27">
        <f t="shared" si="9"/>
        <v>-48432.45760433605</v>
      </c>
      <c r="L43" s="27">
        <f t="shared" si="9"/>
        <v>-44844.868152163006</v>
      </c>
      <c r="M43" s="27">
        <f t="shared" si="9"/>
        <v>-41523.02606681759</v>
      </c>
      <c r="N43" s="27">
        <f t="shared" si="9"/>
        <v>-38447.24635816443</v>
      </c>
      <c r="O43" s="27">
        <f t="shared" si="9"/>
        <v>-35599.30218348558</v>
      </c>
      <c r="P43" s="27">
        <f t="shared" si="9"/>
        <v>-32962.31683656072</v>
      </c>
      <c r="Q43" s="27">
        <f t="shared" si="9"/>
        <v>-30520.663737556224</v>
      </c>
      <c r="R43" s="27">
        <f t="shared" si="9"/>
        <v>-28259.873831070578</v>
      </c>
      <c r="S43" s="27">
        <f t="shared" si="9"/>
        <v>-26166.549843583867</v>
      </c>
      <c r="T43" s="27">
        <f t="shared" si="9"/>
        <v>0</v>
      </c>
      <c r="U43" s="27">
        <f t="shared" si="9"/>
        <v>0</v>
      </c>
      <c r="V43" s="27">
        <f t="shared" si="9"/>
        <v>0</v>
      </c>
      <c r="W43" s="27">
        <f t="shared" si="9"/>
        <v>0</v>
      </c>
      <c r="X43" s="27">
        <f t="shared" si="9"/>
        <v>0</v>
      </c>
      <c r="Y43" s="27">
        <f t="shared" si="9"/>
        <v>0</v>
      </c>
      <c r="Z43" s="27">
        <f t="shared" si="9"/>
        <v>0</v>
      </c>
      <c r="AA43" s="27">
        <f t="shared" si="9"/>
        <v>0</v>
      </c>
      <c r="AB43" s="27">
        <f t="shared" si="9"/>
        <v>0</v>
      </c>
      <c r="AC43" s="27">
        <f t="shared" si="9"/>
        <v>0</v>
      </c>
      <c r="AD43" s="27">
        <f t="shared" si="9"/>
        <v>0</v>
      </c>
      <c r="AE43" s="27">
        <f t="shared" si="9"/>
        <v>0</v>
      </c>
      <c r="AF43" s="27">
        <f t="shared" si="9"/>
        <v>0</v>
      </c>
      <c r="AG43" s="27">
        <f t="shared" si="9"/>
        <v>0</v>
      </c>
      <c r="AH43" s="27">
        <f t="shared" si="9"/>
        <v>0</v>
      </c>
      <c r="AI43" s="27">
        <f t="shared" si="9"/>
        <v>0</v>
      </c>
      <c r="AJ43" s="27">
        <f t="shared" si="9"/>
        <v>0</v>
      </c>
      <c r="AK43" s="27">
        <f aca="true" t="shared" si="10" ref="AK43:BB43">AK44*AK25</f>
        <v>0</v>
      </c>
      <c r="AL43" s="27">
        <f t="shared" si="10"/>
        <v>0</v>
      </c>
      <c r="AM43" s="27">
        <f t="shared" si="10"/>
        <v>0</v>
      </c>
      <c r="AN43" s="27">
        <f t="shared" si="10"/>
        <v>0</v>
      </c>
      <c r="AO43" s="27">
        <f t="shared" si="10"/>
        <v>0</v>
      </c>
      <c r="AP43" s="27">
        <f t="shared" si="10"/>
        <v>0</v>
      </c>
      <c r="AQ43" s="27">
        <f t="shared" si="10"/>
        <v>0</v>
      </c>
      <c r="AR43" s="27">
        <f t="shared" si="10"/>
        <v>0</v>
      </c>
      <c r="AS43" s="27">
        <f t="shared" si="10"/>
        <v>0</v>
      </c>
      <c r="AT43" s="27">
        <f t="shared" si="10"/>
        <v>0</v>
      </c>
      <c r="AU43" s="27">
        <f t="shared" si="10"/>
        <v>0</v>
      </c>
      <c r="AV43" s="27">
        <f t="shared" si="10"/>
        <v>0</v>
      </c>
      <c r="AW43" s="27">
        <f t="shared" si="10"/>
        <v>0</v>
      </c>
      <c r="AX43" s="27">
        <f t="shared" si="10"/>
        <v>0</v>
      </c>
      <c r="AY43" s="27">
        <f t="shared" si="10"/>
        <v>0</v>
      </c>
      <c r="AZ43" s="27">
        <f t="shared" si="10"/>
        <v>0</v>
      </c>
      <c r="BA43" s="27">
        <f t="shared" si="10"/>
        <v>0</v>
      </c>
      <c r="BB43" s="27">
        <f t="shared" si="10"/>
        <v>0</v>
      </c>
    </row>
    <row r="44" spans="1:54" ht="15.75" thickBot="1">
      <c r="A44" s="30" t="s">
        <v>25</v>
      </c>
      <c r="B44" s="8" t="s">
        <v>17</v>
      </c>
      <c r="C44" s="16">
        <f>SUM(E44:BB44)</f>
        <v>-1245070.8185841958</v>
      </c>
      <c r="E44" s="31">
        <f aca="true" t="shared" si="11" ref="E44:S44">E50-E58</f>
        <v>-83004.72123894638</v>
      </c>
      <c r="F44" s="31">
        <f t="shared" si="11"/>
        <v>-83004.72123894638</v>
      </c>
      <c r="G44" s="31">
        <f t="shared" si="11"/>
        <v>-83004.72123894638</v>
      </c>
      <c r="H44" s="31">
        <f t="shared" si="11"/>
        <v>-83004.72123894638</v>
      </c>
      <c r="I44" s="31">
        <f t="shared" si="11"/>
        <v>-83004.72123894638</v>
      </c>
      <c r="J44" s="31">
        <f t="shared" si="11"/>
        <v>-83004.72123894638</v>
      </c>
      <c r="K44" s="31">
        <f t="shared" si="11"/>
        <v>-83004.72123894638</v>
      </c>
      <c r="L44" s="31">
        <f t="shared" si="11"/>
        <v>-83004.72123894638</v>
      </c>
      <c r="M44" s="31">
        <f t="shared" si="11"/>
        <v>-83004.72123894638</v>
      </c>
      <c r="N44" s="31">
        <f t="shared" si="11"/>
        <v>-83004.72123894638</v>
      </c>
      <c r="O44" s="31">
        <f t="shared" si="11"/>
        <v>-83004.72123894638</v>
      </c>
      <c r="P44" s="31">
        <f t="shared" si="11"/>
        <v>-83004.72123894638</v>
      </c>
      <c r="Q44" s="31">
        <f t="shared" si="11"/>
        <v>-83004.72123894638</v>
      </c>
      <c r="R44" s="31">
        <f t="shared" si="11"/>
        <v>-83004.72123894638</v>
      </c>
      <c r="S44" s="31">
        <f t="shared" si="11"/>
        <v>-83004.72123894638</v>
      </c>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ht="12.75">
      <c r="A45" s="13" t="s">
        <v>13</v>
      </c>
    </row>
    <row r="46" spans="1:3" ht="12.75">
      <c r="A46" s="46" t="s">
        <v>52</v>
      </c>
      <c r="B46" s="45" t="s">
        <v>36</v>
      </c>
      <c r="C46" s="47">
        <f>E8*E13*24/1000</f>
        <v>669.6</v>
      </c>
    </row>
    <row r="48" ht="12.75">
      <c r="A48" s="13" t="s">
        <v>14</v>
      </c>
    </row>
    <row r="49" spans="1:3" ht="12.75">
      <c r="A49" s="46" t="s">
        <v>53</v>
      </c>
      <c r="B49" s="45" t="s">
        <v>7</v>
      </c>
      <c r="C49" s="44">
        <f>E12*E13*24</f>
        <v>4464</v>
      </c>
    </row>
    <row r="50" spans="1:19" ht="12.75">
      <c r="A50" s="46" t="s">
        <v>54</v>
      </c>
      <c r="B50" s="45" t="s">
        <v>38</v>
      </c>
      <c r="C50" s="50">
        <f>C49*E14/100</f>
        <v>1624.896</v>
      </c>
      <c r="E50">
        <f>C50</f>
        <v>1624.896</v>
      </c>
      <c r="F50">
        <f aca="true" t="shared" si="12" ref="F50:S50">E50</f>
        <v>1624.896</v>
      </c>
      <c r="G50">
        <f t="shared" si="12"/>
        <v>1624.896</v>
      </c>
      <c r="H50">
        <f t="shared" si="12"/>
        <v>1624.896</v>
      </c>
      <c r="I50">
        <f t="shared" si="12"/>
        <v>1624.896</v>
      </c>
      <c r="J50">
        <f t="shared" si="12"/>
        <v>1624.896</v>
      </c>
      <c r="K50">
        <f t="shared" si="12"/>
        <v>1624.896</v>
      </c>
      <c r="L50">
        <f t="shared" si="12"/>
        <v>1624.896</v>
      </c>
      <c r="M50">
        <f t="shared" si="12"/>
        <v>1624.896</v>
      </c>
      <c r="N50">
        <f t="shared" si="12"/>
        <v>1624.896</v>
      </c>
      <c r="O50">
        <f t="shared" si="12"/>
        <v>1624.896</v>
      </c>
      <c r="P50">
        <f t="shared" si="12"/>
        <v>1624.896</v>
      </c>
      <c r="Q50">
        <f t="shared" si="12"/>
        <v>1624.896</v>
      </c>
      <c r="R50">
        <f t="shared" si="12"/>
        <v>1624.896</v>
      </c>
      <c r="S50">
        <f t="shared" si="12"/>
        <v>1624.896</v>
      </c>
    </row>
    <row r="52" ht="12.75">
      <c r="A52" s="13" t="s">
        <v>18</v>
      </c>
    </row>
    <row r="54" ht="12.75">
      <c r="A54" s="13" t="s">
        <v>16</v>
      </c>
    </row>
    <row r="55" ht="12.75">
      <c r="A55" s="13"/>
    </row>
    <row r="56" ht="12.75">
      <c r="A56" s="51" t="s">
        <v>37</v>
      </c>
    </row>
    <row r="57" spans="1:3" ht="12.75">
      <c r="A57" s="46" t="s">
        <v>55</v>
      </c>
      <c r="B57" s="45" t="s">
        <v>39</v>
      </c>
      <c r="C57" s="50">
        <f>C46/(E18/100)*859845/E15/1000</f>
        <v>338.5184689557855</v>
      </c>
    </row>
    <row r="58" spans="1:19" ht="12.75">
      <c r="A58" s="46" t="s">
        <v>57</v>
      </c>
      <c r="B58" s="44" t="s">
        <v>30</v>
      </c>
      <c r="C58" s="50">
        <f>C57*E16</f>
        <v>84.62961723894638</v>
      </c>
      <c r="E58">
        <f>C58*1000</f>
        <v>84629.61723894638</v>
      </c>
      <c r="F58">
        <f aca="true" t="shared" si="13" ref="F58:S58">E58</f>
        <v>84629.61723894638</v>
      </c>
      <c r="G58">
        <f t="shared" si="13"/>
        <v>84629.61723894638</v>
      </c>
      <c r="H58">
        <f t="shared" si="13"/>
        <v>84629.61723894638</v>
      </c>
      <c r="I58">
        <f t="shared" si="13"/>
        <v>84629.61723894638</v>
      </c>
      <c r="J58">
        <f t="shared" si="13"/>
        <v>84629.61723894638</v>
      </c>
      <c r="K58">
        <f t="shared" si="13"/>
        <v>84629.61723894638</v>
      </c>
      <c r="L58">
        <f t="shared" si="13"/>
        <v>84629.61723894638</v>
      </c>
      <c r="M58">
        <f t="shared" si="13"/>
        <v>84629.61723894638</v>
      </c>
      <c r="N58">
        <f t="shared" si="13"/>
        <v>84629.61723894638</v>
      </c>
      <c r="O58">
        <f t="shared" si="13"/>
        <v>84629.61723894638</v>
      </c>
      <c r="P58">
        <f t="shared" si="13"/>
        <v>84629.61723894638</v>
      </c>
      <c r="Q58">
        <f t="shared" si="13"/>
        <v>84629.61723894638</v>
      </c>
      <c r="R58">
        <f t="shared" si="13"/>
        <v>84629.61723894638</v>
      </c>
      <c r="S58">
        <f t="shared" si="13"/>
        <v>84629.61723894638</v>
      </c>
    </row>
    <row r="59" ht="12.75">
      <c r="A59" s="6"/>
    </row>
    <row r="60" ht="13.5" thickBot="1"/>
    <row r="61" spans="1:3" ht="15.75" thickBot="1">
      <c r="A61" s="20" t="s">
        <v>59</v>
      </c>
      <c r="B61" s="18" t="s">
        <v>29</v>
      </c>
      <c r="C61" s="16">
        <f>C46*1000</f>
        <v>669600</v>
      </c>
    </row>
    <row r="62" spans="1:3" ht="12.75">
      <c r="A62" s="7"/>
      <c r="B62" s="8"/>
      <c r="C62" s="3"/>
    </row>
    <row r="63" ht="13.5" thickBot="1"/>
    <row r="64" spans="1:3" ht="33" thickBot="1" thickTop="1">
      <c r="A64" s="52" t="s">
        <v>60</v>
      </c>
      <c r="B64" s="38" t="s">
        <v>8</v>
      </c>
      <c r="C64" s="62">
        <f>IF(C61&gt;0,C27*100/C61*C25/100/(1-POWER(1+C25/100,-C24)),"")</f>
        <v>-10.139950295863187</v>
      </c>
    </row>
    <row r="65" ht="13.5" thickTop="1"/>
  </sheetData>
  <sheetProtection/>
  <mergeCells count="16">
    <mergeCell ref="A19:C19"/>
    <mergeCell ref="A1:C1"/>
    <mergeCell ref="A16:C16"/>
    <mergeCell ref="A17:C17"/>
    <mergeCell ref="A13:C13"/>
    <mergeCell ref="A14:C14"/>
    <mergeCell ref="A2:C2"/>
    <mergeCell ref="A9:C9"/>
    <mergeCell ref="A10:C10"/>
    <mergeCell ref="A15:C15"/>
    <mergeCell ref="A18:C18"/>
    <mergeCell ref="A11:C11"/>
    <mergeCell ref="A12:C12"/>
    <mergeCell ref="A6:I6"/>
    <mergeCell ref="A7:C7"/>
    <mergeCell ref="A8:C8"/>
  </mergeCells>
  <printOptions gridLines="1"/>
  <pageMargins left="1.09" right="0.43" top="1" bottom="1" header="0.5" footer="0.5"/>
  <pageSetup fitToHeight="2" fitToWidth="1" horizontalDpi="200" verticalDpi="200" orientation="portrait"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64"/>
  <sheetViews>
    <sheetView zoomScalePageLayoutView="0" workbookViewId="0" topLeftCell="A41">
      <selection activeCell="C64" sqref="C6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8" t="s">
        <v>43</v>
      </c>
      <c r="B1" s="79"/>
      <c r="C1" s="64"/>
      <c r="D1" s="2"/>
      <c r="E1" s="2"/>
    </row>
    <row r="2" spans="1:5" ht="24" customHeight="1">
      <c r="A2" s="85" t="s">
        <v>42</v>
      </c>
      <c r="B2" s="64"/>
      <c r="C2" s="64"/>
      <c r="D2" s="2"/>
      <c r="E2" s="2"/>
    </row>
    <row r="3" spans="1:5" ht="24" customHeight="1">
      <c r="A3" s="54" t="s">
        <v>63</v>
      </c>
      <c r="B3" s="53"/>
      <c r="C3" s="53"/>
      <c r="D3" s="2"/>
      <c r="E3" s="2"/>
    </row>
    <row r="4" spans="1:5" ht="12" customHeight="1">
      <c r="A4" s="5"/>
      <c r="B4" s="2"/>
      <c r="C4" s="2"/>
      <c r="D4" s="2"/>
      <c r="E4" s="2"/>
    </row>
    <row r="5" spans="1:5" ht="12" customHeight="1" thickBot="1">
      <c r="A5" s="25" t="s">
        <v>4</v>
      </c>
      <c r="B5" s="2"/>
      <c r="C5" s="2"/>
      <c r="D5" s="2"/>
      <c r="E5" s="2"/>
    </row>
    <row r="6" spans="1:9" ht="72.75" customHeight="1" thickBot="1">
      <c r="A6" s="66" t="s">
        <v>51</v>
      </c>
      <c r="B6" s="67"/>
      <c r="C6" s="67"/>
      <c r="D6" s="67"/>
      <c r="E6" s="67"/>
      <c r="F6" s="67"/>
      <c r="G6" s="67"/>
      <c r="H6" s="67"/>
      <c r="I6" s="68"/>
    </row>
    <row r="7" spans="1:9" ht="15" customHeight="1" thickBot="1">
      <c r="A7" s="69" t="s">
        <v>26</v>
      </c>
      <c r="B7" s="70"/>
      <c r="C7" s="71"/>
      <c r="D7" s="36" t="s">
        <v>1</v>
      </c>
      <c r="E7" s="33"/>
      <c r="F7" s="33"/>
      <c r="G7" s="33"/>
      <c r="H7" s="33"/>
      <c r="I7" s="33"/>
    </row>
    <row r="8" spans="1:9" ht="15" customHeight="1" thickTop="1">
      <c r="A8" s="72" t="s">
        <v>44</v>
      </c>
      <c r="B8" s="73"/>
      <c r="C8" s="74"/>
      <c r="D8" s="34" t="s">
        <v>27</v>
      </c>
      <c r="E8" s="42">
        <v>150</v>
      </c>
      <c r="F8" s="33"/>
      <c r="G8" s="33"/>
      <c r="H8" s="33"/>
      <c r="I8" s="33"/>
    </row>
    <row r="9" spans="1:9" ht="15" customHeight="1">
      <c r="A9" s="63" t="s">
        <v>45</v>
      </c>
      <c r="B9" s="80"/>
      <c r="C9" s="81"/>
      <c r="D9" s="34" t="s">
        <v>28</v>
      </c>
      <c r="E9" s="42">
        <v>25</v>
      </c>
      <c r="F9" s="33"/>
      <c r="G9" s="33"/>
      <c r="H9" s="33"/>
      <c r="I9" s="33"/>
    </row>
    <row r="10" spans="1:9" ht="15" customHeight="1">
      <c r="A10" s="63" t="s">
        <v>50</v>
      </c>
      <c r="B10" s="80"/>
      <c r="C10" s="81"/>
      <c r="D10" s="34" t="s">
        <v>28</v>
      </c>
      <c r="E10" s="42">
        <v>70</v>
      </c>
      <c r="F10" s="33"/>
      <c r="G10" s="33"/>
      <c r="H10" s="33"/>
      <c r="I10" s="33"/>
    </row>
    <row r="11" spans="1:9" ht="15" customHeight="1">
      <c r="A11" s="63" t="s">
        <v>58</v>
      </c>
      <c r="B11" s="64"/>
      <c r="C11" s="65"/>
      <c r="D11" s="34" t="s">
        <v>28</v>
      </c>
      <c r="E11" s="42">
        <v>5</v>
      </c>
      <c r="F11" s="33"/>
      <c r="G11" s="33"/>
      <c r="H11" s="33"/>
      <c r="I11" s="33"/>
    </row>
    <row r="12" spans="1:9" ht="15" customHeight="1">
      <c r="A12" s="63" t="s">
        <v>61</v>
      </c>
      <c r="B12" s="64"/>
      <c r="C12" s="65"/>
      <c r="D12" s="34" t="s">
        <v>27</v>
      </c>
      <c r="E12" s="42">
        <v>1</v>
      </c>
      <c r="F12" s="33"/>
      <c r="G12" s="33"/>
      <c r="H12" s="33"/>
      <c r="I12" s="33"/>
    </row>
    <row r="13" spans="1:9" ht="15" customHeight="1">
      <c r="A13" s="82" t="s">
        <v>46</v>
      </c>
      <c r="B13" s="83"/>
      <c r="C13" s="84"/>
      <c r="D13" s="34" t="s">
        <v>47</v>
      </c>
      <c r="E13" s="43">
        <v>186</v>
      </c>
      <c r="F13" s="33"/>
      <c r="G13" s="33"/>
      <c r="H13" s="33"/>
      <c r="I13" s="33"/>
    </row>
    <row r="14" spans="1:9" ht="15" customHeight="1">
      <c r="A14" s="63" t="s">
        <v>31</v>
      </c>
      <c r="B14" s="80"/>
      <c r="C14" s="81"/>
      <c r="D14" s="34" t="s">
        <v>8</v>
      </c>
      <c r="E14" s="43">
        <v>36.4</v>
      </c>
      <c r="F14" s="33"/>
      <c r="G14" s="33"/>
      <c r="H14" s="33"/>
      <c r="I14" s="33"/>
    </row>
    <row r="15" spans="1:9" ht="15" customHeight="1">
      <c r="A15" s="63" t="s">
        <v>34</v>
      </c>
      <c r="B15" s="80"/>
      <c r="C15" s="81"/>
      <c r="D15" s="34" t="s">
        <v>35</v>
      </c>
      <c r="E15" s="42">
        <v>2126</v>
      </c>
      <c r="F15" s="33"/>
      <c r="G15" s="33"/>
      <c r="H15" s="33"/>
      <c r="I15" s="33"/>
    </row>
    <row r="16" spans="1:9" ht="15" customHeight="1">
      <c r="A16" s="63" t="s">
        <v>40</v>
      </c>
      <c r="B16" s="80"/>
      <c r="C16" s="81"/>
      <c r="D16" s="34" t="s">
        <v>41</v>
      </c>
      <c r="E16" s="42">
        <v>0.25</v>
      </c>
      <c r="F16" s="33"/>
      <c r="G16" s="33"/>
      <c r="H16" s="33"/>
      <c r="I16" s="33"/>
    </row>
    <row r="17" spans="1:9" ht="15" customHeight="1">
      <c r="A17" s="63" t="s">
        <v>48</v>
      </c>
      <c r="B17" s="80"/>
      <c r="C17" s="81"/>
      <c r="D17" s="34" t="s">
        <v>49</v>
      </c>
      <c r="E17" s="49">
        <v>5</v>
      </c>
      <c r="F17" s="33"/>
      <c r="G17" s="33"/>
      <c r="H17" s="33"/>
      <c r="I17" s="33"/>
    </row>
    <row r="18" spans="1:9" ht="15" customHeight="1">
      <c r="A18" s="63" t="s">
        <v>56</v>
      </c>
      <c r="B18" s="64"/>
      <c r="C18" s="65"/>
      <c r="D18" s="34" t="s">
        <v>3</v>
      </c>
      <c r="E18" s="49">
        <v>80</v>
      </c>
      <c r="F18" s="33"/>
      <c r="G18" s="33"/>
      <c r="H18" s="33"/>
      <c r="I18" s="33"/>
    </row>
    <row r="19" spans="1:9" ht="15" customHeight="1" thickBot="1">
      <c r="A19" s="75"/>
      <c r="B19" s="76"/>
      <c r="C19" s="77"/>
      <c r="D19" s="33"/>
      <c r="E19" s="33"/>
      <c r="F19" s="33"/>
      <c r="G19" s="33"/>
      <c r="H19" s="33"/>
      <c r="I19" s="33"/>
    </row>
    <row r="20" spans="1:9" ht="15" customHeight="1">
      <c r="A20" s="32"/>
      <c r="B20" s="37"/>
      <c r="C20" s="37"/>
      <c r="D20" s="33"/>
      <c r="E20" s="33"/>
      <c r="F20" s="33"/>
      <c r="G20" s="33"/>
      <c r="H20" s="33"/>
      <c r="I20" s="33"/>
    </row>
    <row r="21" spans="1:9" ht="15" customHeight="1">
      <c r="A21" s="32"/>
      <c r="B21" s="33"/>
      <c r="C21" s="33"/>
      <c r="D21" s="33"/>
      <c r="E21" s="33"/>
      <c r="F21" s="33"/>
      <c r="G21" s="33"/>
      <c r="H21" s="33"/>
      <c r="I21" s="33"/>
    </row>
    <row r="22" spans="1:5" ht="15" customHeight="1" thickBot="1">
      <c r="A22" s="1"/>
      <c r="B22" s="2"/>
      <c r="C22" s="2"/>
      <c r="D22" s="2"/>
      <c r="E22" s="2"/>
    </row>
    <row r="23" spans="1:3" ht="14.25" thickBot="1" thickTop="1">
      <c r="A23" s="35" t="s">
        <v>0</v>
      </c>
      <c r="B23" s="4" t="s">
        <v>1</v>
      </c>
      <c r="C23" s="3"/>
    </row>
    <row r="24" spans="1:3" ht="25.5" customHeight="1" thickTop="1">
      <c r="A24" s="19" t="s">
        <v>22</v>
      </c>
      <c r="B24" s="39" t="s">
        <v>6</v>
      </c>
      <c r="C24" s="40">
        <v>15</v>
      </c>
    </row>
    <row r="25" spans="1:54" ht="15" thickBot="1">
      <c r="A25" s="17" t="s">
        <v>2</v>
      </c>
      <c r="B25" s="39" t="s">
        <v>3</v>
      </c>
      <c r="C25" s="41">
        <v>8</v>
      </c>
      <c r="D25" s="15">
        <v>1</v>
      </c>
      <c r="E25" s="15">
        <f>1/(1+C25/100)</f>
        <v>0.9259259259259258</v>
      </c>
      <c r="F25" s="15">
        <f aca="true" t="shared" si="0" ref="F25:AK25">E25/(1+$C25/100)</f>
        <v>0.8573388203017831</v>
      </c>
      <c r="G25" s="15">
        <f t="shared" si="0"/>
        <v>0.7938322410201695</v>
      </c>
      <c r="H25" s="15">
        <f t="shared" si="0"/>
        <v>0.7350298527964532</v>
      </c>
      <c r="I25" s="15">
        <f t="shared" si="0"/>
        <v>0.6805831970337529</v>
      </c>
      <c r="J25" s="15">
        <f t="shared" si="0"/>
        <v>0.6301696268831045</v>
      </c>
      <c r="K25" s="15">
        <f t="shared" si="0"/>
        <v>0.5834903952621338</v>
      </c>
      <c r="L25" s="15">
        <f t="shared" si="0"/>
        <v>0.5402688845019756</v>
      </c>
      <c r="M25" s="15">
        <f t="shared" si="0"/>
        <v>0.5002489671314588</v>
      </c>
      <c r="N25" s="15">
        <f t="shared" si="0"/>
        <v>0.4631934880846841</v>
      </c>
      <c r="O25" s="15">
        <f t="shared" si="0"/>
        <v>0.4288828593376704</v>
      </c>
      <c r="P25" s="15">
        <f t="shared" si="0"/>
        <v>0.3971137586459911</v>
      </c>
      <c r="Q25" s="15">
        <f t="shared" si="0"/>
        <v>0.36769792467221396</v>
      </c>
      <c r="R25" s="15">
        <f t="shared" si="0"/>
        <v>0.3404610413631611</v>
      </c>
      <c r="S25" s="15">
        <f t="shared" si="0"/>
        <v>0.3152417049658899</v>
      </c>
      <c r="T25" s="15">
        <f t="shared" si="0"/>
        <v>0.2918904675610091</v>
      </c>
      <c r="U25" s="15">
        <f t="shared" si="0"/>
        <v>0.27026895144537877</v>
      </c>
      <c r="V25" s="15">
        <f t="shared" si="0"/>
        <v>0.2502490291160914</v>
      </c>
      <c r="W25" s="15">
        <f t="shared" si="0"/>
        <v>0.23171206399638095</v>
      </c>
      <c r="X25" s="15">
        <f t="shared" si="0"/>
        <v>0.21454820740405642</v>
      </c>
      <c r="Y25" s="15">
        <f t="shared" si="0"/>
        <v>0.19865574759634852</v>
      </c>
      <c r="Z25" s="15">
        <f t="shared" si="0"/>
        <v>0.18394050703365603</v>
      </c>
      <c r="AA25" s="15">
        <f t="shared" si="0"/>
        <v>0.17031528429042223</v>
      </c>
      <c r="AB25" s="15">
        <f t="shared" si="0"/>
        <v>0.15769933730594649</v>
      </c>
      <c r="AC25" s="15">
        <f t="shared" si="0"/>
        <v>0.14601790491291342</v>
      </c>
      <c r="AD25" s="15">
        <f t="shared" si="0"/>
        <v>0.13520176380825316</v>
      </c>
      <c r="AE25" s="15">
        <f t="shared" si="0"/>
        <v>0.12518681834097514</v>
      </c>
      <c r="AF25" s="15">
        <f t="shared" si="0"/>
        <v>0.11591372068608809</v>
      </c>
      <c r="AG25" s="15">
        <f t="shared" si="0"/>
        <v>0.10732751915378526</v>
      </c>
      <c r="AH25" s="15">
        <f t="shared" si="0"/>
        <v>0.09937733254980116</v>
      </c>
      <c r="AI25" s="15">
        <f t="shared" si="0"/>
        <v>0.09201604865722329</v>
      </c>
      <c r="AJ25" s="15">
        <f t="shared" si="0"/>
        <v>0.08520004505298452</v>
      </c>
      <c r="AK25" s="15">
        <f t="shared" si="0"/>
        <v>0.0788889306046153</v>
      </c>
      <c r="AL25" s="15">
        <f aca="true" t="shared" si="1" ref="AL25:BB25">AK25/(1+$C25/100)</f>
        <v>0.07304530611538453</v>
      </c>
      <c r="AM25" s="15">
        <f t="shared" si="1"/>
        <v>0.06763454269943012</v>
      </c>
      <c r="AN25" s="15">
        <f t="shared" si="1"/>
        <v>0.0626245765735464</v>
      </c>
      <c r="AO25" s="15">
        <f t="shared" si="1"/>
        <v>0.057985719049580005</v>
      </c>
      <c r="AP25" s="15">
        <f t="shared" si="1"/>
        <v>0.05369048060146296</v>
      </c>
      <c r="AQ25" s="15">
        <f t="shared" si="1"/>
        <v>0.04971340796431755</v>
      </c>
      <c r="AR25" s="15">
        <f t="shared" si="1"/>
        <v>0.04603093330029402</v>
      </c>
      <c r="AS25" s="15">
        <f t="shared" si="1"/>
        <v>0.042621234537309274</v>
      </c>
      <c r="AT25" s="15">
        <f t="shared" si="1"/>
        <v>0.03946410605306414</v>
      </c>
      <c r="AU25" s="15">
        <f t="shared" si="1"/>
        <v>0.03654083893802235</v>
      </c>
      <c r="AV25" s="15">
        <f t="shared" si="1"/>
        <v>0.033834110127798474</v>
      </c>
      <c r="AW25" s="15">
        <f t="shared" si="1"/>
        <v>0.03132787974796155</v>
      </c>
      <c r="AX25" s="15">
        <f t="shared" si="1"/>
        <v>0.02900729606292736</v>
      </c>
      <c r="AY25" s="15">
        <f t="shared" si="1"/>
        <v>0.02685860746567348</v>
      </c>
      <c r="AZ25" s="15">
        <f t="shared" si="1"/>
        <v>0.0248690809867347</v>
      </c>
      <c r="BA25" s="15">
        <f t="shared" si="1"/>
        <v>0.023026926839569164</v>
      </c>
      <c r="BB25" s="15">
        <f t="shared" si="1"/>
        <v>0.02132122855515663</v>
      </c>
    </row>
    <row r="26" ht="15" thickBot="1">
      <c r="D26" s="29" t="s">
        <v>5</v>
      </c>
    </row>
    <row r="27" spans="1:54" ht="15.75" thickBot="1">
      <c r="A27" s="20" t="s">
        <v>21</v>
      </c>
      <c r="B27" s="18" t="s">
        <v>17</v>
      </c>
      <c r="C27" s="16">
        <f>C28+C43</f>
        <v>-628663.8418884774</v>
      </c>
      <c r="D27" s="29">
        <v>0</v>
      </c>
      <c r="E27" s="29">
        <f aca="true" t="shared" si="2" ref="E27:AJ27">IF(D27&lt;$C24,D27+1,"")</f>
        <v>1</v>
      </c>
      <c r="F27" s="29">
        <f t="shared" si="2"/>
        <v>2</v>
      </c>
      <c r="G27" s="29">
        <f t="shared" si="2"/>
        <v>3</v>
      </c>
      <c r="H27" s="29">
        <f t="shared" si="2"/>
        <v>4</v>
      </c>
      <c r="I27" s="29">
        <f t="shared" si="2"/>
        <v>5</v>
      </c>
      <c r="J27" s="29">
        <f t="shared" si="2"/>
        <v>6</v>
      </c>
      <c r="K27" s="29">
        <f t="shared" si="2"/>
        <v>7</v>
      </c>
      <c r="L27" s="29">
        <f t="shared" si="2"/>
        <v>8</v>
      </c>
      <c r="M27" s="29">
        <f t="shared" si="2"/>
        <v>9</v>
      </c>
      <c r="N27" s="29">
        <f t="shared" si="2"/>
        <v>10</v>
      </c>
      <c r="O27" s="29">
        <f t="shared" si="2"/>
        <v>11</v>
      </c>
      <c r="P27" s="29">
        <f t="shared" si="2"/>
        <v>12</v>
      </c>
      <c r="Q27" s="29">
        <f t="shared" si="2"/>
        <v>13</v>
      </c>
      <c r="R27" s="29">
        <f t="shared" si="2"/>
        <v>14</v>
      </c>
      <c r="S27" s="29">
        <f t="shared" si="2"/>
        <v>15</v>
      </c>
      <c r="T27" s="29">
        <f t="shared" si="2"/>
      </c>
      <c r="U27" s="29">
        <f t="shared" si="2"/>
      </c>
      <c r="V27" s="29">
        <f t="shared" si="2"/>
      </c>
      <c r="W27" s="29">
        <f t="shared" si="2"/>
      </c>
      <c r="X27" s="29">
        <f t="shared" si="2"/>
      </c>
      <c r="Y27" s="29">
        <f t="shared" si="2"/>
      </c>
      <c r="Z27" s="29">
        <f t="shared" si="2"/>
      </c>
      <c r="AA27" s="29">
        <f t="shared" si="2"/>
      </c>
      <c r="AB27" s="29">
        <f t="shared" si="2"/>
      </c>
      <c r="AC27" s="29">
        <f t="shared" si="2"/>
      </c>
      <c r="AD27" s="29">
        <f t="shared" si="2"/>
      </c>
      <c r="AE27" s="29">
        <f t="shared" si="2"/>
      </c>
      <c r="AF27" s="29">
        <f t="shared" si="2"/>
      </c>
      <c r="AG27" s="29">
        <f t="shared" si="2"/>
      </c>
      <c r="AH27" s="29">
        <f t="shared" si="2"/>
      </c>
      <c r="AI27" s="29">
        <f t="shared" si="2"/>
      </c>
      <c r="AJ27" s="29">
        <f t="shared" si="2"/>
      </c>
      <c r="AK27" s="29">
        <f aca="true" t="shared" si="3" ref="AK27:BB27">IF(AJ27&lt;$C24,AJ27+1,"")</f>
      </c>
      <c r="AL27" s="29">
        <f t="shared" si="3"/>
      </c>
      <c r="AM27" s="29">
        <f t="shared" si="3"/>
      </c>
      <c r="AN27" s="29">
        <f t="shared" si="3"/>
      </c>
      <c r="AO27" s="29">
        <f t="shared" si="3"/>
      </c>
      <c r="AP27" s="29">
        <f t="shared" si="3"/>
      </c>
      <c r="AQ27" s="29">
        <f t="shared" si="3"/>
      </c>
      <c r="AR27" s="29">
        <f t="shared" si="3"/>
      </c>
      <c r="AS27" s="29">
        <f t="shared" si="3"/>
      </c>
      <c r="AT27" s="29">
        <f t="shared" si="3"/>
      </c>
      <c r="AU27" s="29">
        <f t="shared" si="3"/>
      </c>
      <c r="AV27" s="29">
        <f t="shared" si="3"/>
      </c>
      <c r="AW27" s="29">
        <f t="shared" si="3"/>
      </c>
      <c r="AX27" s="29">
        <f t="shared" si="3"/>
      </c>
      <c r="AY27" s="29">
        <f t="shared" si="3"/>
      </c>
      <c r="AZ27" s="29">
        <f t="shared" si="3"/>
      </c>
      <c r="BA27" s="29">
        <f t="shared" si="3"/>
      </c>
      <c r="BB27" s="29">
        <f t="shared" si="3"/>
      </c>
    </row>
    <row r="28" spans="1:54" ht="19.5" thickBot="1">
      <c r="A28" s="26" t="s">
        <v>9</v>
      </c>
      <c r="B28" s="21" t="s">
        <v>17</v>
      </c>
      <c r="C28" s="16">
        <f>SUM(D28:BB28)</f>
        <v>81813.30055355311</v>
      </c>
      <c r="D28" s="27">
        <f aca="true" t="shared" si="4" ref="D28:AI28">D29*D25</f>
        <v>47500</v>
      </c>
      <c r="E28" s="27">
        <f t="shared" si="4"/>
        <v>0</v>
      </c>
      <c r="F28" s="27">
        <f t="shared" si="4"/>
        <v>0</v>
      </c>
      <c r="G28" s="27">
        <f t="shared" si="4"/>
        <v>0</v>
      </c>
      <c r="H28" s="27">
        <f t="shared" si="4"/>
        <v>0</v>
      </c>
      <c r="I28" s="27">
        <f t="shared" si="4"/>
        <v>20417.49591101259</v>
      </c>
      <c r="J28" s="27">
        <f t="shared" si="4"/>
        <v>0</v>
      </c>
      <c r="K28" s="27">
        <f t="shared" si="4"/>
        <v>0</v>
      </c>
      <c r="L28" s="27">
        <f t="shared" si="4"/>
        <v>0</v>
      </c>
      <c r="M28" s="27">
        <f t="shared" si="4"/>
        <v>0</v>
      </c>
      <c r="N28" s="27">
        <f t="shared" si="4"/>
        <v>13895.804642540523</v>
      </c>
      <c r="O28" s="27">
        <f t="shared" si="4"/>
        <v>0</v>
      </c>
      <c r="P28" s="27">
        <f t="shared" si="4"/>
        <v>0</v>
      </c>
      <c r="Q28" s="27">
        <f t="shared" si="4"/>
        <v>0</v>
      </c>
      <c r="R28" s="27">
        <f t="shared" si="4"/>
        <v>0</v>
      </c>
      <c r="S28" s="27">
        <f t="shared" si="4"/>
        <v>0</v>
      </c>
      <c r="T28" s="27">
        <f t="shared" si="4"/>
        <v>0</v>
      </c>
      <c r="U28" s="27">
        <f t="shared" si="4"/>
        <v>0</v>
      </c>
      <c r="V28" s="27">
        <f t="shared" si="4"/>
        <v>0</v>
      </c>
      <c r="W28" s="27">
        <f t="shared" si="4"/>
        <v>0</v>
      </c>
      <c r="X28" s="27">
        <f t="shared" si="4"/>
        <v>0</v>
      </c>
      <c r="Y28" s="27">
        <f t="shared" si="4"/>
        <v>0</v>
      </c>
      <c r="Z28" s="27">
        <f t="shared" si="4"/>
        <v>0</v>
      </c>
      <c r="AA28" s="27">
        <f t="shared" si="4"/>
        <v>0</v>
      </c>
      <c r="AB28" s="27">
        <f t="shared" si="4"/>
        <v>0</v>
      </c>
      <c r="AC28" s="27">
        <f t="shared" si="4"/>
        <v>0</v>
      </c>
      <c r="AD28" s="27">
        <f t="shared" si="4"/>
        <v>0</v>
      </c>
      <c r="AE28" s="27">
        <f t="shared" si="4"/>
        <v>0</v>
      </c>
      <c r="AF28" s="27">
        <f t="shared" si="4"/>
        <v>0</v>
      </c>
      <c r="AG28" s="27">
        <f t="shared" si="4"/>
        <v>0</v>
      </c>
      <c r="AH28" s="27">
        <f t="shared" si="4"/>
        <v>0</v>
      </c>
      <c r="AI28" s="27">
        <f t="shared" si="4"/>
        <v>0</v>
      </c>
      <c r="AJ28" s="27">
        <f aca="true" t="shared" si="5" ref="AJ28:BB28">AJ29*AJ25</f>
        <v>0</v>
      </c>
      <c r="AK28" s="27">
        <f t="shared" si="5"/>
        <v>0</v>
      </c>
      <c r="AL28" s="27">
        <f t="shared" si="5"/>
        <v>0</v>
      </c>
      <c r="AM28" s="27">
        <f t="shared" si="5"/>
        <v>0</v>
      </c>
      <c r="AN28" s="27">
        <f t="shared" si="5"/>
        <v>0</v>
      </c>
      <c r="AO28" s="27">
        <f t="shared" si="5"/>
        <v>0</v>
      </c>
      <c r="AP28" s="27">
        <f t="shared" si="5"/>
        <v>0</v>
      </c>
      <c r="AQ28" s="27">
        <f t="shared" si="5"/>
        <v>0</v>
      </c>
      <c r="AR28" s="27">
        <f t="shared" si="5"/>
        <v>0</v>
      </c>
      <c r="AS28" s="27">
        <f t="shared" si="5"/>
        <v>0</v>
      </c>
      <c r="AT28" s="27">
        <f t="shared" si="5"/>
        <v>0</v>
      </c>
      <c r="AU28" s="27">
        <f t="shared" si="5"/>
        <v>0</v>
      </c>
      <c r="AV28" s="27">
        <f t="shared" si="5"/>
        <v>0</v>
      </c>
      <c r="AW28" s="27">
        <f t="shared" si="5"/>
        <v>0</v>
      </c>
      <c r="AX28" s="27">
        <f t="shared" si="5"/>
        <v>0</v>
      </c>
      <c r="AY28" s="27">
        <f t="shared" si="5"/>
        <v>0</v>
      </c>
      <c r="AZ28" s="27">
        <f t="shared" si="5"/>
        <v>0</v>
      </c>
      <c r="BA28" s="27">
        <f t="shared" si="5"/>
        <v>0</v>
      </c>
      <c r="BB28" s="27">
        <f t="shared" si="5"/>
        <v>0</v>
      </c>
    </row>
    <row r="29" spans="1:54" ht="14.25" customHeight="1" thickBot="1">
      <c r="A29" s="30" t="s">
        <v>24</v>
      </c>
      <c r="B29" s="28" t="s">
        <v>17</v>
      </c>
      <c r="C29" s="16">
        <f>SUM(D29:BB29)</f>
        <v>107500</v>
      </c>
      <c r="D29" s="31">
        <f aca="true" t="shared" si="6" ref="D29:S29">D31+D32</f>
        <v>47500</v>
      </c>
      <c r="E29" s="31">
        <f t="shared" si="6"/>
        <v>0</v>
      </c>
      <c r="F29" s="31">
        <f t="shared" si="6"/>
        <v>0</v>
      </c>
      <c r="G29" s="31">
        <f t="shared" si="6"/>
        <v>0</v>
      </c>
      <c r="H29" s="31">
        <f t="shared" si="6"/>
        <v>0</v>
      </c>
      <c r="I29" s="31">
        <f t="shared" si="6"/>
        <v>30000</v>
      </c>
      <c r="J29" s="31">
        <f t="shared" si="6"/>
        <v>0</v>
      </c>
      <c r="K29" s="31">
        <f t="shared" si="6"/>
        <v>0</v>
      </c>
      <c r="L29" s="31">
        <f t="shared" si="6"/>
        <v>0</v>
      </c>
      <c r="M29" s="31">
        <f t="shared" si="6"/>
        <v>0</v>
      </c>
      <c r="N29" s="31">
        <f t="shared" si="6"/>
        <v>30000</v>
      </c>
      <c r="O29" s="31">
        <f t="shared" si="6"/>
        <v>0</v>
      </c>
      <c r="P29" s="31">
        <f t="shared" si="6"/>
        <v>0</v>
      </c>
      <c r="Q29" s="31">
        <f t="shared" si="6"/>
        <v>0</v>
      </c>
      <c r="R29" s="31">
        <f t="shared" si="6"/>
        <v>0</v>
      </c>
      <c r="S29" s="31">
        <f t="shared" si="6"/>
        <v>0</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3" ht="12.75">
      <c r="A30" s="13" t="s">
        <v>10</v>
      </c>
      <c r="C30" s="9"/>
    </row>
    <row r="31" spans="1:14" ht="12.75">
      <c r="A31" s="44" t="s">
        <v>32</v>
      </c>
      <c r="B31" s="45" t="s">
        <v>28</v>
      </c>
      <c r="C31" s="48">
        <f>E9</f>
        <v>25</v>
      </c>
      <c r="D31" s="57">
        <f>C31*1000*0.5</f>
        <v>12500</v>
      </c>
      <c r="I31">
        <v>25000</v>
      </c>
      <c r="N31">
        <f>I31</f>
        <v>25000</v>
      </c>
    </row>
    <row r="32" spans="1:14" ht="12.75">
      <c r="A32" s="44" t="s">
        <v>33</v>
      </c>
      <c r="B32" s="45" t="s">
        <v>28</v>
      </c>
      <c r="C32" s="48">
        <f>E10</f>
        <v>70</v>
      </c>
      <c r="D32" s="57">
        <f>C32*1000*0.5</f>
        <v>35000</v>
      </c>
      <c r="I32">
        <v>5000</v>
      </c>
      <c r="N32">
        <v>5000</v>
      </c>
    </row>
    <row r="33" ht="12.75">
      <c r="C33" s="9"/>
    </row>
    <row r="34" ht="12.75">
      <c r="A34" s="13" t="s">
        <v>11</v>
      </c>
    </row>
    <row r="35" spans="1:3" ht="12.75">
      <c r="A35" t="s">
        <v>19</v>
      </c>
      <c r="B35" s="8" t="s">
        <v>6</v>
      </c>
      <c r="C35">
        <v>40</v>
      </c>
    </row>
    <row r="37" spans="1:3" ht="12.75">
      <c r="A37" s="11" t="s">
        <v>20</v>
      </c>
      <c r="B37" s="8" t="s">
        <v>17</v>
      </c>
      <c r="C37" s="24"/>
    </row>
    <row r="38" spans="1:3" ht="14.25" customHeight="1">
      <c r="A38" s="23" t="s">
        <v>23</v>
      </c>
      <c r="B38" s="22"/>
      <c r="C38" s="17">
        <f>(1-POWER(1+C25/100,-C24))/(1-POWER(1+C25/100,-C35))</f>
        <v>0.7177992651303241</v>
      </c>
    </row>
    <row r="39" spans="1:3" ht="12.75">
      <c r="A39" s="10"/>
      <c r="B39" s="8"/>
      <c r="C39" s="12"/>
    </row>
    <row r="40" spans="1:3" ht="12.75">
      <c r="A40" s="14" t="s">
        <v>12</v>
      </c>
      <c r="C40" s="12"/>
    </row>
    <row r="41" spans="1:3" ht="12.75">
      <c r="A41" s="10"/>
      <c r="C41" s="12"/>
    </row>
    <row r="42" spans="4:54" ht="15" thickBot="1">
      <c r="D42" s="29" t="s">
        <v>5</v>
      </c>
      <c r="E42" s="29">
        <f aca="true" t="shared" si="7" ref="E42:AJ42">E27</f>
        <v>1</v>
      </c>
      <c r="F42" s="29">
        <f t="shared" si="7"/>
        <v>2</v>
      </c>
      <c r="G42" s="29">
        <f t="shared" si="7"/>
        <v>3</v>
      </c>
      <c r="H42" s="29">
        <f t="shared" si="7"/>
        <v>4</v>
      </c>
      <c r="I42" s="29">
        <f t="shared" si="7"/>
        <v>5</v>
      </c>
      <c r="J42" s="29">
        <f t="shared" si="7"/>
        <v>6</v>
      </c>
      <c r="K42" s="29">
        <f t="shared" si="7"/>
        <v>7</v>
      </c>
      <c r="L42" s="29">
        <f t="shared" si="7"/>
        <v>8</v>
      </c>
      <c r="M42" s="29">
        <f t="shared" si="7"/>
        <v>9</v>
      </c>
      <c r="N42" s="29">
        <f t="shared" si="7"/>
        <v>10</v>
      </c>
      <c r="O42" s="29">
        <f t="shared" si="7"/>
        <v>11</v>
      </c>
      <c r="P42" s="29">
        <f t="shared" si="7"/>
        <v>12</v>
      </c>
      <c r="Q42" s="29">
        <f t="shared" si="7"/>
        <v>13</v>
      </c>
      <c r="R42" s="29">
        <f t="shared" si="7"/>
        <v>14</v>
      </c>
      <c r="S42" s="29">
        <f t="shared" si="7"/>
        <v>15</v>
      </c>
      <c r="T42" s="29">
        <f t="shared" si="7"/>
      </c>
      <c r="U42" s="29">
        <f t="shared" si="7"/>
      </c>
      <c r="V42" s="29">
        <f t="shared" si="7"/>
      </c>
      <c r="W42" s="29">
        <f t="shared" si="7"/>
      </c>
      <c r="X42" s="29">
        <f t="shared" si="7"/>
      </c>
      <c r="Y42" s="29">
        <f t="shared" si="7"/>
      </c>
      <c r="Z42" s="29">
        <f t="shared" si="7"/>
      </c>
      <c r="AA42" s="29">
        <f t="shared" si="7"/>
      </c>
      <c r="AB42" s="29">
        <f t="shared" si="7"/>
      </c>
      <c r="AC42" s="29">
        <f t="shared" si="7"/>
      </c>
      <c r="AD42" s="29">
        <f t="shared" si="7"/>
      </c>
      <c r="AE42" s="29">
        <f t="shared" si="7"/>
      </c>
      <c r="AF42" s="29">
        <f t="shared" si="7"/>
      </c>
      <c r="AG42" s="29">
        <f t="shared" si="7"/>
      </c>
      <c r="AH42" s="29">
        <f t="shared" si="7"/>
      </c>
      <c r="AI42" s="29">
        <f t="shared" si="7"/>
      </c>
      <c r="AJ42" s="29">
        <f t="shared" si="7"/>
      </c>
      <c r="AK42" s="29">
        <f aca="true" t="shared" si="8" ref="AK42:BB42">AK27</f>
      </c>
      <c r="AL42" s="29">
        <f t="shared" si="8"/>
      </c>
      <c r="AM42" s="29">
        <f t="shared" si="8"/>
      </c>
      <c r="AN42" s="29">
        <f t="shared" si="8"/>
      </c>
      <c r="AO42" s="29">
        <f t="shared" si="8"/>
      </c>
      <c r="AP42" s="29">
        <f t="shared" si="8"/>
      </c>
      <c r="AQ42" s="29">
        <f t="shared" si="8"/>
      </c>
      <c r="AR42" s="29">
        <f t="shared" si="8"/>
      </c>
      <c r="AS42" s="29">
        <f t="shared" si="8"/>
      </c>
      <c r="AT42" s="29">
        <f t="shared" si="8"/>
      </c>
      <c r="AU42" s="29">
        <f t="shared" si="8"/>
      </c>
      <c r="AV42" s="29">
        <f t="shared" si="8"/>
      </c>
      <c r="AW42" s="29">
        <f t="shared" si="8"/>
      </c>
      <c r="AX42" s="29">
        <f t="shared" si="8"/>
      </c>
      <c r="AY42" s="29">
        <f t="shared" si="8"/>
      </c>
      <c r="AZ42" s="29">
        <f t="shared" si="8"/>
      </c>
      <c r="BA42" s="29">
        <f t="shared" si="8"/>
      </c>
      <c r="BB42" s="29">
        <f t="shared" si="8"/>
      </c>
    </row>
    <row r="43" spans="1:54" ht="19.5" thickBot="1">
      <c r="A43" s="26" t="s">
        <v>15</v>
      </c>
      <c r="B43" s="22" t="s">
        <v>17</v>
      </c>
      <c r="C43" s="16">
        <f>SUM(E43:BB43)</f>
        <v>-710477.1424420306</v>
      </c>
      <c r="D43" s="2"/>
      <c r="E43" s="27">
        <f aca="true" t="shared" si="9" ref="E43:AJ43">E44*E25</f>
        <v>-76856.2233693948</v>
      </c>
      <c r="F43" s="27">
        <f t="shared" si="9"/>
        <v>-71163.16978647665</v>
      </c>
      <c r="G43" s="27">
        <f t="shared" si="9"/>
        <v>-65891.82387636727</v>
      </c>
      <c r="H43" s="27">
        <f t="shared" si="9"/>
        <v>-61010.94803367339</v>
      </c>
      <c r="I43" s="27">
        <f t="shared" si="9"/>
        <v>-56491.61854969758</v>
      </c>
      <c r="J43" s="27">
        <f t="shared" si="9"/>
        <v>-52307.054212682946</v>
      </c>
      <c r="K43" s="27">
        <f t="shared" si="9"/>
        <v>-48432.45760433605</v>
      </c>
      <c r="L43" s="27">
        <f t="shared" si="9"/>
        <v>-44844.868152163006</v>
      </c>
      <c r="M43" s="27">
        <f t="shared" si="9"/>
        <v>-41523.02606681759</v>
      </c>
      <c r="N43" s="27">
        <f t="shared" si="9"/>
        <v>-38447.24635816443</v>
      </c>
      <c r="O43" s="27">
        <f t="shared" si="9"/>
        <v>-35599.30218348558</v>
      </c>
      <c r="P43" s="27">
        <f t="shared" si="9"/>
        <v>-32962.31683656072</v>
      </c>
      <c r="Q43" s="27">
        <f t="shared" si="9"/>
        <v>-30520.663737556224</v>
      </c>
      <c r="R43" s="27">
        <f t="shared" si="9"/>
        <v>-28259.873831070578</v>
      </c>
      <c r="S43" s="27">
        <f t="shared" si="9"/>
        <v>-26166.549843583867</v>
      </c>
      <c r="T43" s="27">
        <f t="shared" si="9"/>
        <v>0</v>
      </c>
      <c r="U43" s="27">
        <f t="shared" si="9"/>
        <v>0</v>
      </c>
      <c r="V43" s="27">
        <f t="shared" si="9"/>
        <v>0</v>
      </c>
      <c r="W43" s="27">
        <f t="shared" si="9"/>
        <v>0</v>
      </c>
      <c r="X43" s="27">
        <f t="shared" si="9"/>
        <v>0</v>
      </c>
      <c r="Y43" s="27">
        <f t="shared" si="9"/>
        <v>0</v>
      </c>
      <c r="Z43" s="27">
        <f t="shared" si="9"/>
        <v>0</v>
      </c>
      <c r="AA43" s="27">
        <f t="shared" si="9"/>
        <v>0</v>
      </c>
      <c r="AB43" s="27">
        <f t="shared" si="9"/>
        <v>0</v>
      </c>
      <c r="AC43" s="27">
        <f t="shared" si="9"/>
        <v>0</v>
      </c>
      <c r="AD43" s="27">
        <f t="shared" si="9"/>
        <v>0</v>
      </c>
      <c r="AE43" s="27">
        <f t="shared" si="9"/>
        <v>0</v>
      </c>
      <c r="AF43" s="27">
        <f t="shared" si="9"/>
        <v>0</v>
      </c>
      <c r="AG43" s="27">
        <f t="shared" si="9"/>
        <v>0</v>
      </c>
      <c r="AH43" s="27">
        <f t="shared" si="9"/>
        <v>0</v>
      </c>
      <c r="AI43" s="27">
        <f t="shared" si="9"/>
        <v>0</v>
      </c>
      <c r="AJ43" s="27">
        <f t="shared" si="9"/>
        <v>0</v>
      </c>
      <c r="AK43" s="27">
        <f aca="true" t="shared" si="10" ref="AK43:BB43">AK44*AK25</f>
        <v>0</v>
      </c>
      <c r="AL43" s="27">
        <f t="shared" si="10"/>
        <v>0</v>
      </c>
      <c r="AM43" s="27">
        <f t="shared" si="10"/>
        <v>0</v>
      </c>
      <c r="AN43" s="27">
        <f t="shared" si="10"/>
        <v>0</v>
      </c>
      <c r="AO43" s="27">
        <f t="shared" si="10"/>
        <v>0</v>
      </c>
      <c r="AP43" s="27">
        <f t="shared" si="10"/>
        <v>0</v>
      </c>
      <c r="AQ43" s="27">
        <f t="shared" si="10"/>
        <v>0</v>
      </c>
      <c r="AR43" s="27">
        <f t="shared" si="10"/>
        <v>0</v>
      </c>
      <c r="AS43" s="27">
        <f t="shared" si="10"/>
        <v>0</v>
      </c>
      <c r="AT43" s="27">
        <f t="shared" si="10"/>
        <v>0</v>
      </c>
      <c r="AU43" s="27">
        <f t="shared" si="10"/>
        <v>0</v>
      </c>
      <c r="AV43" s="27">
        <f t="shared" si="10"/>
        <v>0</v>
      </c>
      <c r="AW43" s="27">
        <f t="shared" si="10"/>
        <v>0</v>
      </c>
      <c r="AX43" s="27">
        <f t="shared" si="10"/>
        <v>0</v>
      </c>
      <c r="AY43" s="27">
        <f t="shared" si="10"/>
        <v>0</v>
      </c>
      <c r="AZ43" s="27">
        <f t="shared" si="10"/>
        <v>0</v>
      </c>
      <c r="BA43" s="27">
        <f t="shared" si="10"/>
        <v>0</v>
      </c>
      <c r="BB43" s="27">
        <f t="shared" si="10"/>
        <v>0</v>
      </c>
    </row>
    <row r="44" spans="1:54" ht="15.75" thickBot="1">
      <c r="A44" s="30" t="s">
        <v>25</v>
      </c>
      <c r="B44" s="8" t="s">
        <v>17</v>
      </c>
      <c r="C44" s="16">
        <f>SUM(E44:BB44)</f>
        <v>-1245070.8185841958</v>
      </c>
      <c r="E44" s="31">
        <f aca="true" t="shared" si="11" ref="E44:S44">E50-E58</f>
        <v>-83004.72123894638</v>
      </c>
      <c r="F44" s="31">
        <f t="shared" si="11"/>
        <v>-83004.72123894638</v>
      </c>
      <c r="G44" s="31">
        <f t="shared" si="11"/>
        <v>-83004.72123894638</v>
      </c>
      <c r="H44" s="31">
        <f t="shared" si="11"/>
        <v>-83004.72123894638</v>
      </c>
      <c r="I44" s="31">
        <f t="shared" si="11"/>
        <v>-83004.72123894638</v>
      </c>
      <c r="J44" s="31">
        <f t="shared" si="11"/>
        <v>-83004.72123894638</v>
      </c>
      <c r="K44" s="31">
        <f t="shared" si="11"/>
        <v>-83004.72123894638</v>
      </c>
      <c r="L44" s="31">
        <f t="shared" si="11"/>
        <v>-83004.72123894638</v>
      </c>
      <c r="M44" s="31">
        <f t="shared" si="11"/>
        <v>-83004.72123894638</v>
      </c>
      <c r="N44" s="31">
        <f t="shared" si="11"/>
        <v>-83004.72123894638</v>
      </c>
      <c r="O44" s="31">
        <f t="shared" si="11"/>
        <v>-83004.72123894638</v>
      </c>
      <c r="P44" s="31">
        <f t="shared" si="11"/>
        <v>-83004.72123894638</v>
      </c>
      <c r="Q44" s="31">
        <f t="shared" si="11"/>
        <v>-83004.72123894638</v>
      </c>
      <c r="R44" s="31">
        <f t="shared" si="11"/>
        <v>-83004.72123894638</v>
      </c>
      <c r="S44" s="31">
        <f t="shared" si="11"/>
        <v>-83004.72123894638</v>
      </c>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ht="12.75">
      <c r="A45" s="13" t="s">
        <v>13</v>
      </c>
    </row>
    <row r="46" spans="1:3" ht="12.75">
      <c r="A46" s="46" t="s">
        <v>52</v>
      </c>
      <c r="B46" s="45" t="s">
        <v>36</v>
      </c>
      <c r="C46" s="47">
        <f>E8*E13*24/1000</f>
        <v>669.6</v>
      </c>
    </row>
    <row r="48" ht="12.75">
      <c r="A48" s="13" t="s">
        <v>14</v>
      </c>
    </row>
    <row r="49" spans="1:3" ht="12.75">
      <c r="A49" s="46" t="s">
        <v>53</v>
      </c>
      <c r="B49" s="45" t="s">
        <v>7</v>
      </c>
      <c r="C49" s="44">
        <f>E12*E13*24</f>
        <v>4464</v>
      </c>
    </row>
    <row r="50" spans="1:19" ht="12.75">
      <c r="A50" s="46" t="s">
        <v>54</v>
      </c>
      <c r="B50" s="45" t="s">
        <v>38</v>
      </c>
      <c r="C50" s="50">
        <f>C49*E14/100</f>
        <v>1624.896</v>
      </c>
      <c r="E50">
        <f>C50</f>
        <v>1624.896</v>
      </c>
      <c r="F50">
        <f aca="true" t="shared" si="12" ref="F50:S50">E50</f>
        <v>1624.896</v>
      </c>
      <c r="G50">
        <f t="shared" si="12"/>
        <v>1624.896</v>
      </c>
      <c r="H50">
        <f t="shared" si="12"/>
        <v>1624.896</v>
      </c>
      <c r="I50">
        <f t="shared" si="12"/>
        <v>1624.896</v>
      </c>
      <c r="J50">
        <f t="shared" si="12"/>
        <v>1624.896</v>
      </c>
      <c r="K50">
        <f t="shared" si="12"/>
        <v>1624.896</v>
      </c>
      <c r="L50">
        <f t="shared" si="12"/>
        <v>1624.896</v>
      </c>
      <c r="M50">
        <f t="shared" si="12"/>
        <v>1624.896</v>
      </c>
      <c r="N50">
        <f t="shared" si="12"/>
        <v>1624.896</v>
      </c>
      <c r="O50">
        <f t="shared" si="12"/>
        <v>1624.896</v>
      </c>
      <c r="P50">
        <f t="shared" si="12"/>
        <v>1624.896</v>
      </c>
      <c r="Q50">
        <f t="shared" si="12"/>
        <v>1624.896</v>
      </c>
      <c r="R50">
        <f t="shared" si="12"/>
        <v>1624.896</v>
      </c>
      <c r="S50">
        <f t="shared" si="12"/>
        <v>1624.896</v>
      </c>
    </row>
    <row r="52" ht="12.75">
      <c r="A52" s="13" t="s">
        <v>18</v>
      </c>
    </row>
    <row r="54" ht="12.75">
      <c r="A54" s="13" t="s">
        <v>16</v>
      </c>
    </row>
    <row r="55" ht="12.75">
      <c r="A55" s="13"/>
    </row>
    <row r="56" ht="12.75">
      <c r="A56" s="51" t="s">
        <v>37</v>
      </c>
    </row>
    <row r="57" spans="1:3" ht="12.75">
      <c r="A57" s="46" t="s">
        <v>55</v>
      </c>
      <c r="B57" s="45" t="s">
        <v>39</v>
      </c>
      <c r="C57" s="50">
        <f>C46/(E18/100)*859845/E15/1000</f>
        <v>338.5184689557855</v>
      </c>
    </row>
    <row r="58" spans="1:19" ht="12.75">
      <c r="A58" s="46" t="s">
        <v>57</v>
      </c>
      <c r="B58" s="44" t="s">
        <v>30</v>
      </c>
      <c r="C58" s="50">
        <f>C57*E16</f>
        <v>84.62961723894638</v>
      </c>
      <c r="E58">
        <f>C58*1000</f>
        <v>84629.61723894638</v>
      </c>
      <c r="F58">
        <f aca="true" t="shared" si="13" ref="F58:S58">E58</f>
        <v>84629.61723894638</v>
      </c>
      <c r="G58">
        <f t="shared" si="13"/>
        <v>84629.61723894638</v>
      </c>
      <c r="H58">
        <f t="shared" si="13"/>
        <v>84629.61723894638</v>
      </c>
      <c r="I58">
        <f t="shared" si="13"/>
        <v>84629.61723894638</v>
      </c>
      <c r="J58">
        <f t="shared" si="13"/>
        <v>84629.61723894638</v>
      </c>
      <c r="K58">
        <f t="shared" si="13"/>
        <v>84629.61723894638</v>
      </c>
      <c r="L58">
        <f t="shared" si="13"/>
        <v>84629.61723894638</v>
      </c>
      <c r="M58">
        <f t="shared" si="13"/>
        <v>84629.61723894638</v>
      </c>
      <c r="N58">
        <f t="shared" si="13"/>
        <v>84629.61723894638</v>
      </c>
      <c r="O58">
        <f t="shared" si="13"/>
        <v>84629.61723894638</v>
      </c>
      <c r="P58">
        <f t="shared" si="13"/>
        <v>84629.61723894638</v>
      </c>
      <c r="Q58">
        <f t="shared" si="13"/>
        <v>84629.61723894638</v>
      </c>
      <c r="R58">
        <f t="shared" si="13"/>
        <v>84629.61723894638</v>
      </c>
      <c r="S58">
        <f t="shared" si="13"/>
        <v>84629.61723894638</v>
      </c>
    </row>
    <row r="59" ht="12.75">
      <c r="A59" s="6"/>
    </row>
    <row r="60" ht="13.5" thickBot="1"/>
    <row r="61" spans="1:3" ht="15.75" thickBot="1">
      <c r="A61" s="20" t="s">
        <v>59</v>
      </c>
      <c r="B61" s="18" t="s">
        <v>29</v>
      </c>
      <c r="C61" s="16">
        <f>C46*1000</f>
        <v>669600</v>
      </c>
    </row>
    <row r="62" spans="1:3" ht="12.75">
      <c r="A62" s="7"/>
      <c r="B62" s="8"/>
      <c r="C62" s="3"/>
    </row>
    <row r="63" ht="13.5" thickBot="1"/>
    <row r="64" spans="1:3" ht="33" thickBot="1" thickTop="1">
      <c r="A64" s="52" t="s">
        <v>60</v>
      </c>
      <c r="B64" s="38" t="s">
        <v>8</v>
      </c>
      <c r="C64" s="62">
        <f>IF(C61&gt;0,C27*100/C61*C25/100/(1-POWER(1+C25/100,-C24)),"")</f>
        <v>-10.968714242168586</v>
      </c>
    </row>
    <row r="65" ht="13.5" thickTop="1"/>
  </sheetData>
  <sheetProtection/>
  <mergeCells count="16">
    <mergeCell ref="A19:C19"/>
    <mergeCell ref="A1:C1"/>
    <mergeCell ref="A16:C16"/>
    <mergeCell ref="A17:C17"/>
    <mergeCell ref="A13:C13"/>
    <mergeCell ref="A14:C14"/>
    <mergeCell ref="A2:C2"/>
    <mergeCell ref="A9:C9"/>
    <mergeCell ref="A10:C10"/>
    <mergeCell ref="A15:C15"/>
    <mergeCell ref="A18:C18"/>
    <mergeCell ref="A11:C11"/>
    <mergeCell ref="A12:C12"/>
    <mergeCell ref="A6:I6"/>
    <mergeCell ref="A7:C7"/>
    <mergeCell ref="A8:C8"/>
  </mergeCells>
  <printOptions gridLines="1"/>
  <pageMargins left="1.09" right="0.43" top="1" bottom="1" header="0.5" footer="0.5"/>
  <pageSetup fitToHeight="2" fitToWidth="1" horizontalDpi="200" verticalDpi="200" orientation="portrait"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64"/>
  <sheetViews>
    <sheetView zoomScalePageLayoutView="0" workbookViewId="0" topLeftCell="A40">
      <selection activeCell="C64" sqref="C6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8" t="s">
        <v>43</v>
      </c>
      <c r="B1" s="79"/>
      <c r="C1" s="64"/>
      <c r="D1" s="2"/>
      <c r="E1" s="2"/>
    </row>
    <row r="2" spans="1:5" ht="24" customHeight="1">
      <c r="A2" s="85" t="s">
        <v>42</v>
      </c>
      <c r="B2" s="64"/>
      <c r="C2" s="64"/>
      <c r="D2" s="2"/>
      <c r="E2" s="2"/>
    </row>
    <row r="3" spans="1:5" ht="24" customHeight="1">
      <c r="A3" s="54" t="s">
        <v>64</v>
      </c>
      <c r="B3" s="53"/>
      <c r="C3" s="53"/>
      <c r="D3" s="2"/>
      <c r="E3" s="2"/>
    </row>
    <row r="4" spans="1:5" ht="12" customHeight="1">
      <c r="A4" s="5"/>
      <c r="B4" s="2"/>
      <c r="C4" s="2"/>
      <c r="D4" s="2"/>
      <c r="E4" s="2"/>
    </row>
    <row r="5" spans="1:5" ht="12" customHeight="1" thickBot="1">
      <c r="A5" s="25" t="s">
        <v>4</v>
      </c>
      <c r="B5" s="2"/>
      <c r="C5" s="2"/>
      <c r="D5" s="2"/>
      <c r="E5" s="2"/>
    </row>
    <row r="6" spans="1:9" ht="72.75" customHeight="1" thickBot="1">
      <c r="A6" s="66" t="s">
        <v>51</v>
      </c>
      <c r="B6" s="67"/>
      <c r="C6" s="67"/>
      <c r="D6" s="67"/>
      <c r="E6" s="67"/>
      <c r="F6" s="67"/>
      <c r="G6" s="67"/>
      <c r="H6" s="67"/>
      <c r="I6" s="68"/>
    </row>
    <row r="7" spans="1:9" ht="15" customHeight="1" thickBot="1">
      <c r="A7" s="69" t="s">
        <v>26</v>
      </c>
      <c r="B7" s="70"/>
      <c r="C7" s="71"/>
      <c r="D7" s="36" t="s">
        <v>1</v>
      </c>
      <c r="E7" s="33"/>
      <c r="F7" s="33"/>
      <c r="G7" s="33"/>
      <c r="H7" s="33"/>
      <c r="I7" s="33"/>
    </row>
    <row r="8" spans="1:9" ht="15" customHeight="1" thickTop="1">
      <c r="A8" s="72" t="s">
        <v>44</v>
      </c>
      <c r="B8" s="73"/>
      <c r="C8" s="74"/>
      <c r="D8" s="34" t="s">
        <v>27</v>
      </c>
      <c r="E8" s="42">
        <v>150</v>
      </c>
      <c r="F8" s="33"/>
      <c r="G8" s="33"/>
      <c r="H8" s="33"/>
      <c r="I8" s="33"/>
    </row>
    <row r="9" spans="1:9" ht="15" customHeight="1">
      <c r="A9" s="63" t="s">
        <v>45</v>
      </c>
      <c r="B9" s="80"/>
      <c r="C9" s="81"/>
      <c r="D9" s="34" t="s">
        <v>28</v>
      </c>
      <c r="E9" s="42">
        <v>25</v>
      </c>
      <c r="F9" s="33"/>
      <c r="G9" s="33"/>
      <c r="H9" s="33"/>
      <c r="I9" s="33"/>
    </row>
    <row r="10" spans="1:9" ht="15" customHeight="1">
      <c r="A10" s="63" t="s">
        <v>50</v>
      </c>
      <c r="B10" s="80"/>
      <c r="C10" s="81"/>
      <c r="D10" s="34" t="s">
        <v>28</v>
      </c>
      <c r="E10" s="42">
        <v>70</v>
      </c>
      <c r="F10" s="33"/>
      <c r="G10" s="33"/>
      <c r="H10" s="33"/>
      <c r="I10" s="33"/>
    </row>
    <row r="11" spans="1:9" ht="15" customHeight="1">
      <c r="A11" s="63" t="s">
        <v>58</v>
      </c>
      <c r="B11" s="64"/>
      <c r="C11" s="65"/>
      <c r="D11" s="34" t="s">
        <v>28</v>
      </c>
      <c r="E11" s="42">
        <v>5</v>
      </c>
      <c r="F11" s="33"/>
      <c r="G11" s="33"/>
      <c r="H11" s="33"/>
      <c r="I11" s="33"/>
    </row>
    <row r="12" spans="1:9" ht="15" customHeight="1">
      <c r="A12" s="63" t="s">
        <v>61</v>
      </c>
      <c r="B12" s="64"/>
      <c r="C12" s="65"/>
      <c r="D12" s="34" t="s">
        <v>27</v>
      </c>
      <c r="E12" s="42">
        <v>1</v>
      </c>
      <c r="F12" s="33"/>
      <c r="G12" s="33"/>
      <c r="H12" s="33"/>
      <c r="I12" s="33"/>
    </row>
    <row r="13" spans="1:9" ht="15" customHeight="1">
      <c r="A13" s="82" t="s">
        <v>46</v>
      </c>
      <c r="B13" s="83"/>
      <c r="C13" s="84"/>
      <c r="D13" s="34" t="s">
        <v>47</v>
      </c>
      <c r="E13" s="43">
        <v>186</v>
      </c>
      <c r="F13" s="33"/>
      <c r="G13" s="33"/>
      <c r="H13" s="33"/>
      <c r="I13" s="33"/>
    </row>
    <row r="14" spans="1:9" ht="15" customHeight="1">
      <c r="A14" s="63" t="s">
        <v>31</v>
      </c>
      <c r="B14" s="80"/>
      <c r="C14" s="81"/>
      <c r="D14" s="34" t="s">
        <v>8</v>
      </c>
      <c r="E14" s="43">
        <v>36.4</v>
      </c>
      <c r="F14" s="33"/>
      <c r="G14" s="33"/>
      <c r="H14" s="33"/>
      <c r="I14" s="33"/>
    </row>
    <row r="15" spans="1:9" ht="15" customHeight="1">
      <c r="A15" s="63" t="s">
        <v>34</v>
      </c>
      <c r="B15" s="80"/>
      <c r="C15" s="81"/>
      <c r="D15" s="34" t="s">
        <v>35</v>
      </c>
      <c r="E15" s="42">
        <v>2126</v>
      </c>
      <c r="F15" s="33"/>
      <c r="G15" s="33"/>
      <c r="H15" s="33"/>
      <c r="I15" s="33"/>
    </row>
    <row r="16" spans="1:9" ht="15" customHeight="1">
      <c r="A16" s="63" t="s">
        <v>40</v>
      </c>
      <c r="B16" s="80"/>
      <c r="C16" s="81"/>
      <c r="D16" s="34" t="s">
        <v>41</v>
      </c>
      <c r="E16" s="42">
        <v>0.25</v>
      </c>
      <c r="F16" s="33"/>
      <c r="G16" s="33"/>
      <c r="H16" s="33"/>
      <c r="I16" s="33"/>
    </row>
    <row r="17" spans="1:9" ht="15" customHeight="1">
      <c r="A17" s="63" t="s">
        <v>48</v>
      </c>
      <c r="B17" s="80"/>
      <c r="C17" s="81"/>
      <c r="D17" s="34" t="s">
        <v>49</v>
      </c>
      <c r="E17" s="49">
        <v>5</v>
      </c>
      <c r="F17" s="33"/>
      <c r="G17" s="33"/>
      <c r="H17" s="33"/>
      <c r="I17" s="33"/>
    </row>
    <row r="18" spans="1:9" ht="15" customHeight="1">
      <c r="A18" s="63" t="s">
        <v>56</v>
      </c>
      <c r="B18" s="64"/>
      <c r="C18" s="65"/>
      <c r="D18" s="34" t="s">
        <v>3</v>
      </c>
      <c r="E18" s="49">
        <v>80</v>
      </c>
      <c r="F18" s="33"/>
      <c r="G18" s="33"/>
      <c r="H18" s="33"/>
      <c r="I18" s="33"/>
    </row>
    <row r="19" spans="1:9" ht="15" customHeight="1" thickBot="1">
      <c r="A19" s="75"/>
      <c r="B19" s="76"/>
      <c r="C19" s="77"/>
      <c r="D19" s="33"/>
      <c r="E19" s="33"/>
      <c r="F19" s="33"/>
      <c r="G19" s="33"/>
      <c r="H19" s="33"/>
      <c r="I19" s="33"/>
    </row>
    <row r="20" spans="1:9" ht="15" customHeight="1">
      <c r="A20" s="32"/>
      <c r="B20" s="37"/>
      <c r="C20" s="37"/>
      <c r="D20" s="33"/>
      <c r="E20" s="33"/>
      <c r="F20" s="33"/>
      <c r="G20" s="33"/>
      <c r="H20" s="33"/>
      <c r="I20" s="33"/>
    </row>
    <row r="21" spans="1:9" ht="15" customHeight="1">
      <c r="A21" s="32"/>
      <c r="B21" s="33"/>
      <c r="C21" s="33"/>
      <c r="D21" s="33"/>
      <c r="E21" s="33"/>
      <c r="F21" s="33"/>
      <c r="G21" s="33"/>
      <c r="H21" s="33"/>
      <c r="I21" s="33"/>
    </row>
    <row r="22" spans="1:5" ht="15" customHeight="1" thickBot="1">
      <c r="A22" s="1"/>
      <c r="B22" s="2"/>
      <c r="C22" s="2"/>
      <c r="D22" s="2"/>
      <c r="E22" s="2"/>
    </row>
    <row r="23" spans="1:3" ht="14.25" thickBot="1" thickTop="1">
      <c r="A23" s="35" t="s">
        <v>0</v>
      </c>
      <c r="B23" s="4" t="s">
        <v>1</v>
      </c>
      <c r="C23" s="3"/>
    </row>
    <row r="24" spans="1:3" ht="25.5" customHeight="1" thickTop="1">
      <c r="A24" s="19" t="s">
        <v>22</v>
      </c>
      <c r="B24" s="39" t="s">
        <v>6</v>
      </c>
      <c r="C24" s="40">
        <v>15</v>
      </c>
    </row>
    <row r="25" spans="1:54" ht="15" thickBot="1">
      <c r="A25" s="17" t="s">
        <v>2</v>
      </c>
      <c r="B25" s="39" t="s">
        <v>3</v>
      </c>
      <c r="C25" s="41">
        <v>8</v>
      </c>
      <c r="D25" s="15">
        <v>1</v>
      </c>
      <c r="E25" s="15">
        <f>1/(1+C25/100)</f>
        <v>0.9259259259259258</v>
      </c>
      <c r="F25" s="15">
        <f aca="true" t="shared" si="0" ref="F25:AK25">E25/(1+$C25/100)</f>
        <v>0.8573388203017831</v>
      </c>
      <c r="G25" s="15">
        <f t="shared" si="0"/>
        <v>0.7938322410201695</v>
      </c>
      <c r="H25" s="15">
        <f t="shared" si="0"/>
        <v>0.7350298527964532</v>
      </c>
      <c r="I25" s="15">
        <f t="shared" si="0"/>
        <v>0.6805831970337529</v>
      </c>
      <c r="J25" s="15">
        <f t="shared" si="0"/>
        <v>0.6301696268831045</v>
      </c>
      <c r="K25" s="15">
        <f t="shared" si="0"/>
        <v>0.5834903952621338</v>
      </c>
      <c r="L25" s="15">
        <f t="shared" si="0"/>
        <v>0.5402688845019756</v>
      </c>
      <c r="M25" s="15">
        <f t="shared" si="0"/>
        <v>0.5002489671314588</v>
      </c>
      <c r="N25" s="15">
        <f t="shared" si="0"/>
        <v>0.4631934880846841</v>
      </c>
      <c r="O25" s="15">
        <f t="shared" si="0"/>
        <v>0.4288828593376704</v>
      </c>
      <c r="P25" s="15">
        <f t="shared" si="0"/>
        <v>0.3971137586459911</v>
      </c>
      <c r="Q25" s="15">
        <f t="shared" si="0"/>
        <v>0.36769792467221396</v>
      </c>
      <c r="R25" s="15">
        <f t="shared" si="0"/>
        <v>0.3404610413631611</v>
      </c>
      <c r="S25" s="15">
        <f t="shared" si="0"/>
        <v>0.3152417049658899</v>
      </c>
      <c r="T25" s="15">
        <f t="shared" si="0"/>
        <v>0.2918904675610091</v>
      </c>
      <c r="U25" s="15">
        <f t="shared" si="0"/>
        <v>0.27026895144537877</v>
      </c>
      <c r="V25" s="15">
        <f t="shared" si="0"/>
        <v>0.2502490291160914</v>
      </c>
      <c r="W25" s="15">
        <f t="shared" si="0"/>
        <v>0.23171206399638095</v>
      </c>
      <c r="X25" s="15">
        <f t="shared" si="0"/>
        <v>0.21454820740405642</v>
      </c>
      <c r="Y25" s="15">
        <f t="shared" si="0"/>
        <v>0.19865574759634852</v>
      </c>
      <c r="Z25" s="15">
        <f t="shared" si="0"/>
        <v>0.18394050703365603</v>
      </c>
      <c r="AA25" s="15">
        <f t="shared" si="0"/>
        <v>0.17031528429042223</v>
      </c>
      <c r="AB25" s="15">
        <f t="shared" si="0"/>
        <v>0.15769933730594649</v>
      </c>
      <c r="AC25" s="15">
        <f t="shared" si="0"/>
        <v>0.14601790491291342</v>
      </c>
      <c r="AD25" s="15">
        <f t="shared" si="0"/>
        <v>0.13520176380825316</v>
      </c>
      <c r="AE25" s="15">
        <f t="shared" si="0"/>
        <v>0.12518681834097514</v>
      </c>
      <c r="AF25" s="15">
        <f t="shared" si="0"/>
        <v>0.11591372068608809</v>
      </c>
      <c r="AG25" s="15">
        <f t="shared" si="0"/>
        <v>0.10732751915378526</v>
      </c>
      <c r="AH25" s="15">
        <f t="shared" si="0"/>
        <v>0.09937733254980116</v>
      </c>
      <c r="AI25" s="15">
        <f t="shared" si="0"/>
        <v>0.09201604865722329</v>
      </c>
      <c r="AJ25" s="15">
        <f t="shared" si="0"/>
        <v>0.08520004505298452</v>
      </c>
      <c r="AK25" s="15">
        <f t="shared" si="0"/>
        <v>0.0788889306046153</v>
      </c>
      <c r="AL25" s="15">
        <f aca="true" t="shared" si="1" ref="AL25:BB25">AK25/(1+$C25/100)</f>
        <v>0.07304530611538453</v>
      </c>
      <c r="AM25" s="15">
        <f t="shared" si="1"/>
        <v>0.06763454269943012</v>
      </c>
      <c r="AN25" s="15">
        <f t="shared" si="1"/>
        <v>0.0626245765735464</v>
      </c>
      <c r="AO25" s="15">
        <f t="shared" si="1"/>
        <v>0.057985719049580005</v>
      </c>
      <c r="AP25" s="15">
        <f t="shared" si="1"/>
        <v>0.05369048060146296</v>
      </c>
      <c r="AQ25" s="15">
        <f t="shared" si="1"/>
        <v>0.04971340796431755</v>
      </c>
      <c r="AR25" s="15">
        <f t="shared" si="1"/>
        <v>0.04603093330029402</v>
      </c>
      <c r="AS25" s="15">
        <f t="shared" si="1"/>
        <v>0.042621234537309274</v>
      </c>
      <c r="AT25" s="15">
        <f t="shared" si="1"/>
        <v>0.03946410605306414</v>
      </c>
      <c r="AU25" s="15">
        <f t="shared" si="1"/>
        <v>0.03654083893802235</v>
      </c>
      <c r="AV25" s="15">
        <f t="shared" si="1"/>
        <v>0.033834110127798474</v>
      </c>
      <c r="AW25" s="15">
        <f t="shared" si="1"/>
        <v>0.03132787974796155</v>
      </c>
      <c r="AX25" s="15">
        <f t="shared" si="1"/>
        <v>0.02900729606292736</v>
      </c>
      <c r="AY25" s="15">
        <f t="shared" si="1"/>
        <v>0.02685860746567348</v>
      </c>
      <c r="AZ25" s="15">
        <f t="shared" si="1"/>
        <v>0.0248690809867347</v>
      </c>
      <c r="BA25" s="15">
        <f t="shared" si="1"/>
        <v>0.023026926839569164</v>
      </c>
      <c r="BB25" s="15">
        <f t="shared" si="1"/>
        <v>0.02132122855515663</v>
      </c>
    </row>
    <row r="26" ht="15" thickBot="1">
      <c r="D26" s="29" t="s">
        <v>5</v>
      </c>
    </row>
    <row r="27" spans="1:54" ht="15.75" thickBot="1">
      <c r="A27" s="20" t="s">
        <v>21</v>
      </c>
      <c r="B27" s="18" t="s">
        <v>17</v>
      </c>
      <c r="C27" s="16">
        <f>C28+C43</f>
        <v>-680039.3755908462</v>
      </c>
      <c r="D27" s="29">
        <v>0</v>
      </c>
      <c r="E27" s="29">
        <f aca="true" t="shared" si="2" ref="E27:AJ27">IF(D27&lt;$C24,D27+1,"")</f>
        <v>1</v>
      </c>
      <c r="F27" s="29">
        <f t="shared" si="2"/>
        <v>2</v>
      </c>
      <c r="G27" s="29">
        <f t="shared" si="2"/>
        <v>3</v>
      </c>
      <c r="H27" s="29">
        <f t="shared" si="2"/>
        <v>4</v>
      </c>
      <c r="I27" s="29">
        <f t="shared" si="2"/>
        <v>5</v>
      </c>
      <c r="J27" s="29">
        <f t="shared" si="2"/>
        <v>6</v>
      </c>
      <c r="K27" s="29">
        <f t="shared" si="2"/>
        <v>7</v>
      </c>
      <c r="L27" s="29">
        <f t="shared" si="2"/>
        <v>8</v>
      </c>
      <c r="M27" s="29">
        <f t="shared" si="2"/>
        <v>9</v>
      </c>
      <c r="N27" s="29">
        <f t="shared" si="2"/>
        <v>10</v>
      </c>
      <c r="O27" s="29">
        <f t="shared" si="2"/>
        <v>11</v>
      </c>
      <c r="P27" s="29">
        <f t="shared" si="2"/>
        <v>12</v>
      </c>
      <c r="Q27" s="29">
        <f t="shared" si="2"/>
        <v>13</v>
      </c>
      <c r="R27" s="29">
        <f t="shared" si="2"/>
        <v>14</v>
      </c>
      <c r="S27" s="29">
        <f t="shared" si="2"/>
        <v>15</v>
      </c>
      <c r="T27" s="29">
        <f t="shared" si="2"/>
      </c>
      <c r="U27" s="29">
        <f t="shared" si="2"/>
      </c>
      <c r="V27" s="29">
        <f t="shared" si="2"/>
      </c>
      <c r="W27" s="29">
        <f t="shared" si="2"/>
      </c>
      <c r="X27" s="29">
        <f t="shared" si="2"/>
      </c>
      <c r="Y27" s="29">
        <f t="shared" si="2"/>
      </c>
      <c r="Z27" s="29">
        <f t="shared" si="2"/>
      </c>
      <c r="AA27" s="29">
        <f t="shared" si="2"/>
      </c>
      <c r="AB27" s="29">
        <f t="shared" si="2"/>
      </c>
      <c r="AC27" s="29">
        <f t="shared" si="2"/>
      </c>
      <c r="AD27" s="29">
        <f t="shared" si="2"/>
      </c>
      <c r="AE27" s="29">
        <f t="shared" si="2"/>
      </c>
      <c r="AF27" s="29">
        <f t="shared" si="2"/>
      </c>
      <c r="AG27" s="29">
        <f t="shared" si="2"/>
      </c>
      <c r="AH27" s="29">
        <f t="shared" si="2"/>
      </c>
      <c r="AI27" s="29">
        <f t="shared" si="2"/>
      </c>
      <c r="AJ27" s="29">
        <f t="shared" si="2"/>
      </c>
      <c r="AK27" s="29">
        <f aca="true" t="shared" si="3" ref="AK27:BB27">IF(AJ27&lt;$C24,AJ27+1,"")</f>
      </c>
      <c r="AL27" s="29">
        <f t="shared" si="3"/>
      </c>
      <c r="AM27" s="29">
        <f t="shared" si="3"/>
      </c>
      <c r="AN27" s="29">
        <f t="shared" si="3"/>
      </c>
      <c r="AO27" s="29">
        <f t="shared" si="3"/>
      </c>
      <c r="AP27" s="29">
        <f t="shared" si="3"/>
      </c>
      <c r="AQ27" s="29">
        <f t="shared" si="3"/>
      </c>
      <c r="AR27" s="29">
        <f t="shared" si="3"/>
      </c>
      <c r="AS27" s="29">
        <f t="shared" si="3"/>
      </c>
      <c r="AT27" s="29">
        <f t="shared" si="3"/>
      </c>
      <c r="AU27" s="29">
        <f t="shared" si="3"/>
      </c>
      <c r="AV27" s="29">
        <f t="shared" si="3"/>
      </c>
      <c r="AW27" s="29">
        <f t="shared" si="3"/>
      </c>
      <c r="AX27" s="29">
        <f t="shared" si="3"/>
      </c>
      <c r="AY27" s="29">
        <f t="shared" si="3"/>
      </c>
      <c r="AZ27" s="29">
        <f t="shared" si="3"/>
      </c>
      <c r="BA27" s="29">
        <f t="shared" si="3"/>
      </c>
      <c r="BB27" s="29">
        <f t="shared" si="3"/>
      </c>
    </row>
    <row r="28" spans="1:54" ht="19.5" thickBot="1">
      <c r="A28" s="26" t="s">
        <v>9</v>
      </c>
      <c r="B28" s="21" t="s">
        <v>17</v>
      </c>
      <c r="C28" s="16">
        <f>SUM(D28:BB28)</f>
        <v>30437.766851184373</v>
      </c>
      <c r="D28" s="27">
        <f aca="true" t="shared" si="4" ref="D28:AI28">D29*D25</f>
        <v>19000</v>
      </c>
      <c r="E28" s="27">
        <f t="shared" si="4"/>
        <v>0</v>
      </c>
      <c r="F28" s="27">
        <f t="shared" si="4"/>
        <v>0</v>
      </c>
      <c r="G28" s="27">
        <f t="shared" si="4"/>
        <v>0</v>
      </c>
      <c r="H28" s="27">
        <f t="shared" si="4"/>
        <v>0</v>
      </c>
      <c r="I28" s="27">
        <f t="shared" si="4"/>
        <v>6805.831970337529</v>
      </c>
      <c r="J28" s="27">
        <f t="shared" si="4"/>
        <v>0</v>
      </c>
      <c r="K28" s="27">
        <f t="shared" si="4"/>
        <v>0</v>
      </c>
      <c r="L28" s="27">
        <f t="shared" si="4"/>
        <v>0</v>
      </c>
      <c r="M28" s="27">
        <f t="shared" si="4"/>
        <v>0</v>
      </c>
      <c r="N28" s="27">
        <f t="shared" si="4"/>
        <v>4631.934880846841</v>
      </c>
      <c r="O28" s="27">
        <f t="shared" si="4"/>
        <v>0</v>
      </c>
      <c r="P28" s="27">
        <f t="shared" si="4"/>
        <v>0</v>
      </c>
      <c r="Q28" s="27">
        <f t="shared" si="4"/>
        <v>0</v>
      </c>
      <c r="R28" s="27">
        <f t="shared" si="4"/>
        <v>0</v>
      </c>
      <c r="S28" s="27">
        <f t="shared" si="4"/>
        <v>0</v>
      </c>
      <c r="T28" s="27">
        <f t="shared" si="4"/>
        <v>0</v>
      </c>
      <c r="U28" s="27">
        <f t="shared" si="4"/>
        <v>0</v>
      </c>
      <c r="V28" s="27">
        <f t="shared" si="4"/>
        <v>0</v>
      </c>
      <c r="W28" s="27">
        <f t="shared" si="4"/>
        <v>0</v>
      </c>
      <c r="X28" s="27">
        <f t="shared" si="4"/>
        <v>0</v>
      </c>
      <c r="Y28" s="27">
        <f t="shared" si="4"/>
        <v>0</v>
      </c>
      <c r="Z28" s="27">
        <f t="shared" si="4"/>
        <v>0</v>
      </c>
      <c r="AA28" s="27">
        <f t="shared" si="4"/>
        <v>0</v>
      </c>
      <c r="AB28" s="27">
        <f t="shared" si="4"/>
        <v>0</v>
      </c>
      <c r="AC28" s="27">
        <f t="shared" si="4"/>
        <v>0</v>
      </c>
      <c r="AD28" s="27">
        <f t="shared" si="4"/>
        <v>0</v>
      </c>
      <c r="AE28" s="27">
        <f t="shared" si="4"/>
        <v>0</v>
      </c>
      <c r="AF28" s="27">
        <f t="shared" si="4"/>
        <v>0</v>
      </c>
      <c r="AG28" s="27">
        <f t="shared" si="4"/>
        <v>0</v>
      </c>
      <c r="AH28" s="27">
        <f t="shared" si="4"/>
        <v>0</v>
      </c>
      <c r="AI28" s="27">
        <f t="shared" si="4"/>
        <v>0</v>
      </c>
      <c r="AJ28" s="27">
        <f aca="true" t="shared" si="5" ref="AJ28:BB28">AJ29*AJ25</f>
        <v>0</v>
      </c>
      <c r="AK28" s="27">
        <f t="shared" si="5"/>
        <v>0</v>
      </c>
      <c r="AL28" s="27">
        <f t="shared" si="5"/>
        <v>0</v>
      </c>
      <c r="AM28" s="27">
        <f t="shared" si="5"/>
        <v>0</v>
      </c>
      <c r="AN28" s="27">
        <f t="shared" si="5"/>
        <v>0</v>
      </c>
      <c r="AO28" s="27">
        <f t="shared" si="5"/>
        <v>0</v>
      </c>
      <c r="AP28" s="27">
        <f t="shared" si="5"/>
        <v>0</v>
      </c>
      <c r="AQ28" s="27">
        <f t="shared" si="5"/>
        <v>0</v>
      </c>
      <c r="AR28" s="27">
        <f t="shared" si="5"/>
        <v>0</v>
      </c>
      <c r="AS28" s="27">
        <f t="shared" si="5"/>
        <v>0</v>
      </c>
      <c r="AT28" s="27">
        <f t="shared" si="5"/>
        <v>0</v>
      </c>
      <c r="AU28" s="27">
        <f t="shared" si="5"/>
        <v>0</v>
      </c>
      <c r="AV28" s="27">
        <f t="shared" si="5"/>
        <v>0</v>
      </c>
      <c r="AW28" s="27">
        <f t="shared" si="5"/>
        <v>0</v>
      </c>
      <c r="AX28" s="27">
        <f t="shared" si="5"/>
        <v>0</v>
      </c>
      <c r="AY28" s="27">
        <f t="shared" si="5"/>
        <v>0</v>
      </c>
      <c r="AZ28" s="27">
        <f t="shared" si="5"/>
        <v>0</v>
      </c>
      <c r="BA28" s="27">
        <f t="shared" si="5"/>
        <v>0</v>
      </c>
      <c r="BB28" s="27">
        <f t="shared" si="5"/>
        <v>0</v>
      </c>
    </row>
    <row r="29" spans="1:54" ht="14.25" customHeight="1" thickBot="1">
      <c r="A29" s="30" t="s">
        <v>24</v>
      </c>
      <c r="B29" s="28" t="s">
        <v>17</v>
      </c>
      <c r="C29" s="16">
        <f>SUM(D29:BB29)</f>
        <v>39000</v>
      </c>
      <c r="D29" s="31">
        <f>D31+D32</f>
        <v>19000</v>
      </c>
      <c r="E29" s="31">
        <f aca="true" t="shared" si="6" ref="E29:S29">E31+E32</f>
        <v>0</v>
      </c>
      <c r="F29" s="31">
        <f t="shared" si="6"/>
        <v>0</v>
      </c>
      <c r="G29" s="31">
        <f t="shared" si="6"/>
        <v>0</v>
      </c>
      <c r="H29" s="31">
        <f t="shared" si="6"/>
        <v>0</v>
      </c>
      <c r="I29" s="31">
        <f t="shared" si="6"/>
        <v>10000</v>
      </c>
      <c r="J29" s="31">
        <f t="shared" si="6"/>
        <v>0</v>
      </c>
      <c r="K29" s="31">
        <f t="shared" si="6"/>
        <v>0</v>
      </c>
      <c r="L29" s="31">
        <f t="shared" si="6"/>
        <v>0</v>
      </c>
      <c r="M29" s="31">
        <f t="shared" si="6"/>
        <v>0</v>
      </c>
      <c r="N29" s="31">
        <f t="shared" si="6"/>
        <v>10000</v>
      </c>
      <c r="O29" s="31">
        <f t="shared" si="6"/>
        <v>0</v>
      </c>
      <c r="P29" s="31">
        <f t="shared" si="6"/>
        <v>0</v>
      </c>
      <c r="Q29" s="31">
        <f t="shared" si="6"/>
        <v>0</v>
      </c>
      <c r="R29" s="31">
        <f t="shared" si="6"/>
        <v>0</v>
      </c>
      <c r="S29" s="31">
        <f t="shared" si="6"/>
        <v>0</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3" ht="12.75">
      <c r="A30" s="13" t="s">
        <v>10</v>
      </c>
      <c r="C30" s="9"/>
    </row>
    <row r="31" spans="1:14" ht="12.75">
      <c r="A31" s="44" t="s">
        <v>32</v>
      </c>
      <c r="B31" s="45" t="s">
        <v>28</v>
      </c>
      <c r="C31" s="48">
        <f>E9</f>
        <v>25</v>
      </c>
      <c r="D31" s="57">
        <f>C31*1000*0.2</f>
        <v>5000</v>
      </c>
      <c r="I31">
        <f>D31</f>
        <v>5000</v>
      </c>
      <c r="N31">
        <f>I31</f>
        <v>5000</v>
      </c>
    </row>
    <row r="32" spans="1:14" ht="12.75">
      <c r="A32" s="44" t="s">
        <v>33</v>
      </c>
      <c r="B32" s="45" t="s">
        <v>28</v>
      </c>
      <c r="C32" s="48">
        <f>E10</f>
        <v>70</v>
      </c>
      <c r="D32" s="57">
        <f>C32*1000*0.2</f>
        <v>14000</v>
      </c>
      <c r="I32">
        <v>5000</v>
      </c>
      <c r="N32">
        <v>5000</v>
      </c>
    </row>
    <row r="33" ht="12.75">
      <c r="C33" s="9"/>
    </row>
    <row r="34" ht="12.75">
      <c r="A34" s="13" t="s">
        <v>11</v>
      </c>
    </row>
    <row r="35" spans="1:3" ht="12.75">
      <c r="A35" t="s">
        <v>19</v>
      </c>
      <c r="B35" s="8" t="s">
        <v>6</v>
      </c>
      <c r="C35">
        <v>40</v>
      </c>
    </row>
    <row r="37" spans="1:3" ht="12.75">
      <c r="A37" s="11" t="s">
        <v>20</v>
      </c>
      <c r="B37" s="8" t="s">
        <v>17</v>
      </c>
      <c r="C37" s="24"/>
    </row>
    <row r="38" spans="1:3" ht="14.25" customHeight="1">
      <c r="A38" s="23" t="s">
        <v>23</v>
      </c>
      <c r="B38" s="22"/>
      <c r="C38" s="17">
        <f>(1-POWER(1+C25/100,-C24))/(1-POWER(1+C25/100,-C35))</f>
        <v>0.7177992651303241</v>
      </c>
    </row>
    <row r="39" spans="1:3" ht="12.75">
      <c r="A39" s="10"/>
      <c r="B39" s="8"/>
      <c r="C39" s="12"/>
    </row>
    <row r="40" spans="1:3" ht="12.75">
      <c r="A40" s="14" t="s">
        <v>12</v>
      </c>
      <c r="C40" s="12"/>
    </row>
    <row r="41" spans="1:3" ht="12.75">
      <c r="A41" s="10"/>
      <c r="C41" s="12"/>
    </row>
    <row r="42" spans="4:54" ht="15" thickBot="1">
      <c r="D42" s="29" t="s">
        <v>5</v>
      </c>
      <c r="E42" s="29">
        <f aca="true" t="shared" si="7" ref="E42:AJ42">E27</f>
        <v>1</v>
      </c>
      <c r="F42" s="29">
        <f t="shared" si="7"/>
        <v>2</v>
      </c>
      <c r="G42" s="29">
        <f t="shared" si="7"/>
        <v>3</v>
      </c>
      <c r="H42" s="29">
        <f t="shared" si="7"/>
        <v>4</v>
      </c>
      <c r="I42" s="29">
        <f t="shared" si="7"/>
        <v>5</v>
      </c>
      <c r="J42" s="29">
        <f t="shared" si="7"/>
        <v>6</v>
      </c>
      <c r="K42" s="29">
        <f t="shared" si="7"/>
        <v>7</v>
      </c>
      <c r="L42" s="29">
        <f t="shared" si="7"/>
        <v>8</v>
      </c>
      <c r="M42" s="29">
        <f t="shared" si="7"/>
        <v>9</v>
      </c>
      <c r="N42" s="29">
        <f t="shared" si="7"/>
        <v>10</v>
      </c>
      <c r="O42" s="29">
        <f t="shared" si="7"/>
        <v>11</v>
      </c>
      <c r="P42" s="29">
        <f t="shared" si="7"/>
        <v>12</v>
      </c>
      <c r="Q42" s="29">
        <f t="shared" si="7"/>
        <v>13</v>
      </c>
      <c r="R42" s="29">
        <f t="shared" si="7"/>
        <v>14</v>
      </c>
      <c r="S42" s="29">
        <f t="shared" si="7"/>
        <v>15</v>
      </c>
      <c r="T42" s="29">
        <f t="shared" si="7"/>
      </c>
      <c r="U42" s="29">
        <f t="shared" si="7"/>
      </c>
      <c r="V42" s="29">
        <f t="shared" si="7"/>
      </c>
      <c r="W42" s="29">
        <f t="shared" si="7"/>
      </c>
      <c r="X42" s="29">
        <f t="shared" si="7"/>
      </c>
      <c r="Y42" s="29">
        <f t="shared" si="7"/>
      </c>
      <c r="Z42" s="29">
        <f t="shared" si="7"/>
      </c>
      <c r="AA42" s="29">
        <f t="shared" si="7"/>
      </c>
      <c r="AB42" s="29">
        <f t="shared" si="7"/>
      </c>
      <c r="AC42" s="29">
        <f t="shared" si="7"/>
      </c>
      <c r="AD42" s="29">
        <f t="shared" si="7"/>
      </c>
      <c r="AE42" s="29">
        <f t="shared" si="7"/>
      </c>
      <c r="AF42" s="29">
        <f t="shared" si="7"/>
      </c>
      <c r="AG42" s="29">
        <f t="shared" si="7"/>
      </c>
      <c r="AH42" s="29">
        <f t="shared" si="7"/>
      </c>
      <c r="AI42" s="29">
        <f t="shared" si="7"/>
      </c>
      <c r="AJ42" s="29">
        <f t="shared" si="7"/>
      </c>
      <c r="AK42" s="29">
        <f aca="true" t="shared" si="8" ref="AK42:BB42">AK27</f>
      </c>
      <c r="AL42" s="29">
        <f t="shared" si="8"/>
      </c>
      <c r="AM42" s="29">
        <f t="shared" si="8"/>
      </c>
      <c r="AN42" s="29">
        <f t="shared" si="8"/>
      </c>
      <c r="AO42" s="29">
        <f t="shared" si="8"/>
      </c>
      <c r="AP42" s="29">
        <f t="shared" si="8"/>
      </c>
      <c r="AQ42" s="29">
        <f t="shared" si="8"/>
      </c>
      <c r="AR42" s="29">
        <f t="shared" si="8"/>
      </c>
      <c r="AS42" s="29">
        <f t="shared" si="8"/>
      </c>
      <c r="AT42" s="29">
        <f t="shared" si="8"/>
      </c>
      <c r="AU42" s="29">
        <f t="shared" si="8"/>
      </c>
      <c r="AV42" s="29">
        <f t="shared" si="8"/>
      </c>
      <c r="AW42" s="29">
        <f t="shared" si="8"/>
      </c>
      <c r="AX42" s="29">
        <f t="shared" si="8"/>
      </c>
      <c r="AY42" s="29">
        <f t="shared" si="8"/>
      </c>
      <c r="AZ42" s="29">
        <f t="shared" si="8"/>
      </c>
      <c r="BA42" s="29">
        <f t="shared" si="8"/>
      </c>
      <c r="BB42" s="29">
        <f t="shared" si="8"/>
      </c>
    </row>
    <row r="43" spans="1:54" ht="19.5" thickBot="1">
      <c r="A43" s="26" t="s">
        <v>15</v>
      </c>
      <c r="B43" s="22" t="s">
        <v>17</v>
      </c>
      <c r="C43" s="16">
        <f>SUM(E43:BB43)</f>
        <v>-710477.1424420306</v>
      </c>
      <c r="D43" s="2"/>
      <c r="E43" s="27">
        <f aca="true" t="shared" si="9" ref="E43:AJ43">E44*E25</f>
        <v>-76856.2233693948</v>
      </c>
      <c r="F43" s="27">
        <f t="shared" si="9"/>
        <v>-71163.16978647665</v>
      </c>
      <c r="G43" s="27">
        <f t="shared" si="9"/>
        <v>-65891.82387636727</v>
      </c>
      <c r="H43" s="27">
        <f t="shared" si="9"/>
        <v>-61010.94803367339</v>
      </c>
      <c r="I43" s="27">
        <f t="shared" si="9"/>
        <v>-56491.61854969758</v>
      </c>
      <c r="J43" s="27">
        <f t="shared" si="9"/>
        <v>-52307.054212682946</v>
      </c>
      <c r="K43" s="27">
        <f t="shared" si="9"/>
        <v>-48432.45760433605</v>
      </c>
      <c r="L43" s="27">
        <f t="shared" si="9"/>
        <v>-44844.868152163006</v>
      </c>
      <c r="M43" s="27">
        <f t="shared" si="9"/>
        <v>-41523.02606681759</v>
      </c>
      <c r="N43" s="27">
        <f t="shared" si="9"/>
        <v>-38447.24635816443</v>
      </c>
      <c r="O43" s="27">
        <f t="shared" si="9"/>
        <v>-35599.30218348558</v>
      </c>
      <c r="P43" s="27">
        <f t="shared" si="9"/>
        <v>-32962.31683656072</v>
      </c>
      <c r="Q43" s="27">
        <f t="shared" si="9"/>
        <v>-30520.663737556224</v>
      </c>
      <c r="R43" s="27">
        <f t="shared" si="9"/>
        <v>-28259.873831070578</v>
      </c>
      <c r="S43" s="27">
        <f t="shared" si="9"/>
        <v>-26166.549843583867</v>
      </c>
      <c r="T43" s="27">
        <f t="shared" si="9"/>
        <v>0</v>
      </c>
      <c r="U43" s="27">
        <f t="shared" si="9"/>
        <v>0</v>
      </c>
      <c r="V43" s="27">
        <f t="shared" si="9"/>
        <v>0</v>
      </c>
      <c r="W43" s="27">
        <f t="shared" si="9"/>
        <v>0</v>
      </c>
      <c r="X43" s="27">
        <f t="shared" si="9"/>
        <v>0</v>
      </c>
      <c r="Y43" s="27">
        <f t="shared" si="9"/>
        <v>0</v>
      </c>
      <c r="Z43" s="27">
        <f t="shared" si="9"/>
        <v>0</v>
      </c>
      <c r="AA43" s="27">
        <f t="shared" si="9"/>
        <v>0</v>
      </c>
      <c r="AB43" s="27">
        <f t="shared" si="9"/>
        <v>0</v>
      </c>
      <c r="AC43" s="27">
        <f t="shared" si="9"/>
        <v>0</v>
      </c>
      <c r="AD43" s="27">
        <f t="shared" si="9"/>
        <v>0</v>
      </c>
      <c r="AE43" s="27">
        <f t="shared" si="9"/>
        <v>0</v>
      </c>
      <c r="AF43" s="27">
        <f t="shared" si="9"/>
        <v>0</v>
      </c>
      <c r="AG43" s="27">
        <f t="shared" si="9"/>
        <v>0</v>
      </c>
      <c r="AH43" s="27">
        <f t="shared" si="9"/>
        <v>0</v>
      </c>
      <c r="AI43" s="27">
        <f t="shared" si="9"/>
        <v>0</v>
      </c>
      <c r="AJ43" s="27">
        <f t="shared" si="9"/>
        <v>0</v>
      </c>
      <c r="AK43" s="27">
        <f aca="true" t="shared" si="10" ref="AK43:BB43">AK44*AK25</f>
        <v>0</v>
      </c>
      <c r="AL43" s="27">
        <f t="shared" si="10"/>
        <v>0</v>
      </c>
      <c r="AM43" s="27">
        <f t="shared" si="10"/>
        <v>0</v>
      </c>
      <c r="AN43" s="27">
        <f t="shared" si="10"/>
        <v>0</v>
      </c>
      <c r="AO43" s="27">
        <f t="shared" si="10"/>
        <v>0</v>
      </c>
      <c r="AP43" s="27">
        <f t="shared" si="10"/>
        <v>0</v>
      </c>
      <c r="AQ43" s="27">
        <f t="shared" si="10"/>
        <v>0</v>
      </c>
      <c r="AR43" s="27">
        <f t="shared" si="10"/>
        <v>0</v>
      </c>
      <c r="AS43" s="27">
        <f t="shared" si="10"/>
        <v>0</v>
      </c>
      <c r="AT43" s="27">
        <f t="shared" si="10"/>
        <v>0</v>
      </c>
      <c r="AU43" s="27">
        <f t="shared" si="10"/>
        <v>0</v>
      </c>
      <c r="AV43" s="27">
        <f t="shared" si="10"/>
        <v>0</v>
      </c>
      <c r="AW43" s="27">
        <f t="shared" si="10"/>
        <v>0</v>
      </c>
      <c r="AX43" s="27">
        <f t="shared" si="10"/>
        <v>0</v>
      </c>
      <c r="AY43" s="27">
        <f t="shared" si="10"/>
        <v>0</v>
      </c>
      <c r="AZ43" s="27">
        <f t="shared" si="10"/>
        <v>0</v>
      </c>
      <c r="BA43" s="27">
        <f t="shared" si="10"/>
        <v>0</v>
      </c>
      <c r="BB43" s="27">
        <f t="shared" si="10"/>
        <v>0</v>
      </c>
    </row>
    <row r="44" spans="1:54" ht="15.75" thickBot="1">
      <c r="A44" s="30" t="s">
        <v>25</v>
      </c>
      <c r="B44" s="8" t="s">
        <v>17</v>
      </c>
      <c r="C44" s="16">
        <f>SUM(E44:BB44)</f>
        <v>-1245070.8185841958</v>
      </c>
      <c r="E44" s="31">
        <f aca="true" t="shared" si="11" ref="E44:S44">E50-E58</f>
        <v>-83004.72123894638</v>
      </c>
      <c r="F44" s="31">
        <f t="shared" si="11"/>
        <v>-83004.72123894638</v>
      </c>
      <c r="G44" s="31">
        <f t="shared" si="11"/>
        <v>-83004.72123894638</v>
      </c>
      <c r="H44" s="31">
        <f t="shared" si="11"/>
        <v>-83004.72123894638</v>
      </c>
      <c r="I44" s="31">
        <f t="shared" si="11"/>
        <v>-83004.72123894638</v>
      </c>
      <c r="J44" s="31">
        <f t="shared" si="11"/>
        <v>-83004.72123894638</v>
      </c>
      <c r="K44" s="31">
        <f t="shared" si="11"/>
        <v>-83004.72123894638</v>
      </c>
      <c r="L44" s="31">
        <f t="shared" si="11"/>
        <v>-83004.72123894638</v>
      </c>
      <c r="M44" s="31">
        <f t="shared" si="11"/>
        <v>-83004.72123894638</v>
      </c>
      <c r="N44" s="31">
        <f t="shared" si="11"/>
        <v>-83004.72123894638</v>
      </c>
      <c r="O44" s="31">
        <f t="shared" si="11"/>
        <v>-83004.72123894638</v>
      </c>
      <c r="P44" s="31">
        <f t="shared" si="11"/>
        <v>-83004.72123894638</v>
      </c>
      <c r="Q44" s="31">
        <f t="shared" si="11"/>
        <v>-83004.72123894638</v>
      </c>
      <c r="R44" s="31">
        <f t="shared" si="11"/>
        <v>-83004.72123894638</v>
      </c>
      <c r="S44" s="31">
        <f t="shared" si="11"/>
        <v>-83004.72123894638</v>
      </c>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ht="12.75">
      <c r="A45" s="13" t="s">
        <v>13</v>
      </c>
    </row>
    <row r="46" spans="1:3" ht="12.75">
      <c r="A46" s="46" t="s">
        <v>52</v>
      </c>
      <c r="B46" s="45" t="s">
        <v>36</v>
      </c>
      <c r="C46" s="47">
        <f>E8*E13*24/1000</f>
        <v>669.6</v>
      </c>
    </row>
    <row r="48" ht="12.75">
      <c r="A48" s="13" t="s">
        <v>14</v>
      </c>
    </row>
    <row r="49" spans="1:3" ht="12.75">
      <c r="A49" s="46" t="s">
        <v>53</v>
      </c>
      <c r="B49" s="45" t="s">
        <v>7</v>
      </c>
      <c r="C49" s="44">
        <f>E12*E13*24</f>
        <v>4464</v>
      </c>
    </row>
    <row r="50" spans="1:19" ht="12.75">
      <c r="A50" s="46" t="s">
        <v>54</v>
      </c>
      <c r="B50" s="45" t="s">
        <v>38</v>
      </c>
      <c r="C50" s="50">
        <f>C49*E14/100</f>
        <v>1624.896</v>
      </c>
      <c r="E50">
        <f>C50</f>
        <v>1624.896</v>
      </c>
      <c r="F50">
        <f aca="true" t="shared" si="12" ref="F50:S50">E50</f>
        <v>1624.896</v>
      </c>
      <c r="G50">
        <f t="shared" si="12"/>
        <v>1624.896</v>
      </c>
      <c r="H50">
        <f t="shared" si="12"/>
        <v>1624.896</v>
      </c>
      <c r="I50">
        <f t="shared" si="12"/>
        <v>1624.896</v>
      </c>
      <c r="J50">
        <f t="shared" si="12"/>
        <v>1624.896</v>
      </c>
      <c r="K50">
        <f t="shared" si="12"/>
        <v>1624.896</v>
      </c>
      <c r="L50">
        <f t="shared" si="12"/>
        <v>1624.896</v>
      </c>
      <c r="M50">
        <f t="shared" si="12"/>
        <v>1624.896</v>
      </c>
      <c r="N50">
        <f t="shared" si="12"/>
        <v>1624.896</v>
      </c>
      <c r="O50">
        <f t="shared" si="12"/>
        <v>1624.896</v>
      </c>
      <c r="P50">
        <f t="shared" si="12"/>
        <v>1624.896</v>
      </c>
      <c r="Q50">
        <f t="shared" si="12"/>
        <v>1624.896</v>
      </c>
      <c r="R50">
        <f t="shared" si="12"/>
        <v>1624.896</v>
      </c>
      <c r="S50">
        <f t="shared" si="12"/>
        <v>1624.896</v>
      </c>
    </row>
    <row r="52" ht="12.75">
      <c r="A52" s="13" t="s">
        <v>18</v>
      </c>
    </row>
    <row r="54" ht="12.75">
      <c r="A54" s="13" t="s">
        <v>16</v>
      </c>
    </row>
    <row r="55" ht="12.75">
      <c r="A55" s="13"/>
    </row>
    <row r="56" ht="12.75">
      <c r="A56" s="51" t="s">
        <v>37</v>
      </c>
    </row>
    <row r="57" spans="1:3" ht="12.75">
      <c r="A57" s="46" t="s">
        <v>55</v>
      </c>
      <c r="B57" s="45" t="s">
        <v>39</v>
      </c>
      <c r="C57" s="50">
        <f>C46/(E18/100)*859845/E15/1000</f>
        <v>338.5184689557855</v>
      </c>
    </row>
    <row r="58" spans="1:19" ht="12.75">
      <c r="A58" s="46" t="s">
        <v>57</v>
      </c>
      <c r="B58" s="44" t="s">
        <v>30</v>
      </c>
      <c r="C58" s="50">
        <f>C57*E16</f>
        <v>84.62961723894638</v>
      </c>
      <c r="E58">
        <f>C58*1000</f>
        <v>84629.61723894638</v>
      </c>
      <c r="F58">
        <f aca="true" t="shared" si="13" ref="F58:S58">E58</f>
        <v>84629.61723894638</v>
      </c>
      <c r="G58">
        <f t="shared" si="13"/>
        <v>84629.61723894638</v>
      </c>
      <c r="H58">
        <f t="shared" si="13"/>
        <v>84629.61723894638</v>
      </c>
      <c r="I58">
        <f t="shared" si="13"/>
        <v>84629.61723894638</v>
      </c>
      <c r="J58">
        <f t="shared" si="13"/>
        <v>84629.61723894638</v>
      </c>
      <c r="K58">
        <f t="shared" si="13"/>
        <v>84629.61723894638</v>
      </c>
      <c r="L58">
        <f t="shared" si="13"/>
        <v>84629.61723894638</v>
      </c>
      <c r="M58">
        <f t="shared" si="13"/>
        <v>84629.61723894638</v>
      </c>
      <c r="N58">
        <f t="shared" si="13"/>
        <v>84629.61723894638</v>
      </c>
      <c r="O58">
        <f t="shared" si="13"/>
        <v>84629.61723894638</v>
      </c>
      <c r="P58">
        <f t="shared" si="13"/>
        <v>84629.61723894638</v>
      </c>
      <c r="Q58">
        <f t="shared" si="13"/>
        <v>84629.61723894638</v>
      </c>
      <c r="R58">
        <f t="shared" si="13"/>
        <v>84629.61723894638</v>
      </c>
      <c r="S58">
        <f t="shared" si="13"/>
        <v>84629.61723894638</v>
      </c>
    </row>
    <row r="59" ht="12.75">
      <c r="A59" s="6"/>
    </row>
    <row r="60" ht="13.5" thickBot="1"/>
    <row r="61" spans="1:3" ht="15.75" thickBot="1">
      <c r="A61" s="20" t="s">
        <v>59</v>
      </c>
      <c r="B61" s="18" t="s">
        <v>29</v>
      </c>
      <c r="C61" s="16">
        <f>C46*1000</f>
        <v>669600</v>
      </c>
    </row>
    <row r="62" spans="1:3" ht="12.75">
      <c r="A62" s="7"/>
      <c r="B62" s="8"/>
      <c r="C62" s="3"/>
    </row>
    <row r="63" ht="13.5" thickBot="1"/>
    <row r="64" spans="1:3" ht="33" thickBot="1" thickTop="1">
      <c r="A64" s="52" t="s">
        <v>60</v>
      </c>
      <c r="B64" s="38" t="s">
        <v>8</v>
      </c>
      <c r="C64" s="62">
        <f>IF(C61&gt;0,C27*100/C61*C25/100/(1-POWER(1+C25/100,-C24)),"")</f>
        <v>-11.865097190689033</v>
      </c>
    </row>
    <row r="65" ht="13.5" thickTop="1"/>
  </sheetData>
  <sheetProtection/>
  <mergeCells count="16">
    <mergeCell ref="A19:C19"/>
    <mergeCell ref="A1:C1"/>
    <mergeCell ref="A16:C16"/>
    <mergeCell ref="A17:C17"/>
    <mergeCell ref="A13:C13"/>
    <mergeCell ref="A14:C14"/>
    <mergeCell ref="A2:C2"/>
    <mergeCell ref="A9:C9"/>
    <mergeCell ref="A10:C10"/>
    <mergeCell ref="A15:C15"/>
    <mergeCell ref="A18:C18"/>
    <mergeCell ref="A11:C11"/>
    <mergeCell ref="A12:C12"/>
    <mergeCell ref="A6:I6"/>
    <mergeCell ref="A7:C7"/>
    <mergeCell ref="A8:C8"/>
  </mergeCells>
  <printOptions gridLines="1"/>
  <pageMargins left="1.09" right="0.43" top="1" bottom="1" header="0.5" footer="0.5"/>
  <pageSetup fitToHeight="2" fitToWidth="1" horizontalDpi="200" verticalDpi="200" orientation="portrait" scale="6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67"/>
  <sheetViews>
    <sheetView zoomScalePageLayoutView="0" workbookViewId="0" topLeftCell="A49">
      <selection activeCell="C67" sqref="C67"/>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8" t="s">
        <v>43</v>
      </c>
      <c r="B1" s="79"/>
      <c r="C1" s="64"/>
      <c r="D1" s="2"/>
      <c r="E1" s="2"/>
    </row>
    <row r="2" spans="1:5" ht="24" customHeight="1">
      <c r="A2" s="85" t="s">
        <v>42</v>
      </c>
      <c r="B2" s="64"/>
      <c r="C2" s="64"/>
      <c r="D2" s="2"/>
      <c r="E2" s="2"/>
    </row>
    <row r="3" spans="1:5" ht="24" customHeight="1">
      <c r="A3" s="54" t="s">
        <v>65</v>
      </c>
      <c r="B3" s="53"/>
      <c r="C3" s="53"/>
      <c r="D3" s="2"/>
      <c r="E3" s="2"/>
    </row>
    <row r="4" spans="1:5" ht="12" customHeight="1">
      <c r="A4" s="5"/>
      <c r="B4" s="2"/>
      <c r="C4" s="2"/>
      <c r="D4" s="2"/>
      <c r="E4" s="2"/>
    </row>
    <row r="5" spans="1:5" ht="12" customHeight="1" thickBot="1">
      <c r="A5" s="25" t="s">
        <v>4</v>
      </c>
      <c r="B5" s="2"/>
      <c r="C5" s="2"/>
      <c r="D5" s="2"/>
      <c r="E5" s="2"/>
    </row>
    <row r="6" spans="1:9" ht="72.75" customHeight="1" thickBot="1">
      <c r="A6" s="66" t="s">
        <v>51</v>
      </c>
      <c r="B6" s="67"/>
      <c r="C6" s="67"/>
      <c r="D6" s="67"/>
      <c r="E6" s="67"/>
      <c r="F6" s="67"/>
      <c r="G6" s="67"/>
      <c r="H6" s="67"/>
      <c r="I6" s="68"/>
    </row>
    <row r="7" spans="1:9" ht="15" customHeight="1" thickBot="1">
      <c r="A7" s="69" t="s">
        <v>26</v>
      </c>
      <c r="B7" s="70"/>
      <c r="C7" s="71"/>
      <c r="D7" s="36" t="s">
        <v>1</v>
      </c>
      <c r="E7" s="33"/>
      <c r="F7" s="33"/>
      <c r="G7" s="33"/>
      <c r="H7" s="33"/>
      <c r="I7" s="33"/>
    </row>
    <row r="8" spans="1:9" ht="15" customHeight="1" thickTop="1">
      <c r="A8" s="72" t="s">
        <v>44</v>
      </c>
      <c r="B8" s="73"/>
      <c r="C8" s="74"/>
      <c r="D8" s="34" t="s">
        <v>27</v>
      </c>
      <c r="E8" s="42">
        <v>150</v>
      </c>
      <c r="F8" s="33"/>
      <c r="G8" s="33"/>
      <c r="H8" s="33"/>
      <c r="I8" s="33"/>
    </row>
    <row r="9" spans="1:9" ht="15" customHeight="1">
      <c r="A9" s="63" t="s">
        <v>45</v>
      </c>
      <c r="B9" s="80"/>
      <c r="C9" s="81"/>
      <c r="D9" s="34" t="s">
        <v>28</v>
      </c>
      <c r="E9" s="42">
        <v>25</v>
      </c>
      <c r="F9" s="33"/>
      <c r="G9" s="33"/>
      <c r="H9" s="33"/>
      <c r="I9" s="33"/>
    </row>
    <row r="10" spans="1:9" ht="15" customHeight="1">
      <c r="A10" s="63" t="s">
        <v>50</v>
      </c>
      <c r="B10" s="80"/>
      <c r="C10" s="81"/>
      <c r="D10" s="34" t="s">
        <v>28</v>
      </c>
      <c r="E10" s="42">
        <v>70</v>
      </c>
      <c r="F10" s="33"/>
      <c r="G10" s="33"/>
      <c r="H10" s="33"/>
      <c r="I10" s="33"/>
    </row>
    <row r="11" spans="1:9" ht="15" customHeight="1">
      <c r="A11" s="63" t="s">
        <v>58</v>
      </c>
      <c r="B11" s="64"/>
      <c r="C11" s="65"/>
      <c r="D11" s="34" t="s">
        <v>28</v>
      </c>
      <c r="E11" s="42">
        <v>5</v>
      </c>
      <c r="F11" s="33"/>
      <c r="G11" s="33"/>
      <c r="H11" s="33"/>
      <c r="I11" s="33"/>
    </row>
    <row r="12" spans="1:9" ht="15" customHeight="1">
      <c r="A12" s="63" t="s">
        <v>61</v>
      </c>
      <c r="B12" s="64"/>
      <c r="C12" s="65"/>
      <c r="D12" s="34" t="s">
        <v>27</v>
      </c>
      <c r="E12" s="42">
        <v>1</v>
      </c>
      <c r="F12" s="33"/>
      <c r="G12" s="33"/>
      <c r="H12" s="33"/>
      <c r="I12" s="33"/>
    </row>
    <row r="13" spans="1:9" ht="15" customHeight="1">
      <c r="A13" s="82" t="s">
        <v>46</v>
      </c>
      <c r="B13" s="83"/>
      <c r="C13" s="84"/>
      <c r="D13" s="34" t="s">
        <v>47</v>
      </c>
      <c r="E13" s="43">
        <v>186</v>
      </c>
      <c r="F13" s="33"/>
      <c r="G13" s="33"/>
      <c r="H13" s="33"/>
      <c r="I13" s="33"/>
    </row>
    <row r="14" spans="1:9" ht="15" customHeight="1">
      <c r="A14" s="63" t="s">
        <v>31</v>
      </c>
      <c r="B14" s="80"/>
      <c r="C14" s="81"/>
      <c r="D14" s="34" t="s">
        <v>8</v>
      </c>
      <c r="E14" s="43">
        <v>36.4</v>
      </c>
      <c r="F14" s="33"/>
      <c r="G14" s="33"/>
      <c r="H14" s="33"/>
      <c r="I14" s="33"/>
    </row>
    <row r="15" spans="1:9" ht="15" customHeight="1">
      <c r="A15" s="63" t="s">
        <v>34</v>
      </c>
      <c r="B15" s="80"/>
      <c r="C15" s="81"/>
      <c r="D15" s="34" t="s">
        <v>35</v>
      </c>
      <c r="E15" s="42">
        <v>2126</v>
      </c>
      <c r="F15" s="33"/>
      <c r="G15" s="33"/>
      <c r="H15" s="33"/>
      <c r="I15" s="33"/>
    </row>
    <row r="16" spans="1:9" ht="15" customHeight="1">
      <c r="A16" s="63" t="s">
        <v>40</v>
      </c>
      <c r="B16" s="80"/>
      <c r="C16" s="81"/>
      <c r="D16" s="34" t="s">
        <v>41</v>
      </c>
      <c r="E16" s="42">
        <v>0.25</v>
      </c>
      <c r="F16" s="33"/>
      <c r="G16" s="33"/>
      <c r="H16" s="33"/>
      <c r="I16" s="33"/>
    </row>
    <row r="17" spans="1:9" ht="15" customHeight="1">
      <c r="A17" s="63" t="s">
        <v>48</v>
      </c>
      <c r="B17" s="80"/>
      <c r="C17" s="81"/>
      <c r="D17" s="34" t="s">
        <v>49</v>
      </c>
      <c r="E17" s="49">
        <v>5</v>
      </c>
      <c r="F17" s="33"/>
      <c r="G17" s="33"/>
      <c r="H17" s="33"/>
      <c r="I17" s="33"/>
    </row>
    <row r="18" spans="1:9" ht="15" customHeight="1">
      <c r="A18" s="63" t="s">
        <v>56</v>
      </c>
      <c r="B18" s="64"/>
      <c r="C18" s="65"/>
      <c r="D18" s="34" t="s">
        <v>3</v>
      </c>
      <c r="E18" s="49">
        <v>80</v>
      </c>
      <c r="F18" s="33"/>
      <c r="G18" s="33"/>
      <c r="H18" s="33"/>
      <c r="I18" s="33"/>
    </row>
    <row r="19" spans="1:9" ht="15" customHeight="1" thickBot="1">
      <c r="A19" s="75"/>
      <c r="B19" s="76"/>
      <c r="C19" s="77"/>
      <c r="D19" s="33"/>
      <c r="E19" s="33"/>
      <c r="F19" s="33"/>
      <c r="G19" s="33"/>
      <c r="H19" s="33"/>
      <c r="I19" s="33"/>
    </row>
    <row r="20" spans="1:9" ht="15" customHeight="1">
      <c r="A20" s="32"/>
      <c r="B20" s="37"/>
      <c r="C20" s="37"/>
      <c r="D20" s="33"/>
      <c r="E20" s="33"/>
      <c r="F20" s="33"/>
      <c r="G20" s="33"/>
      <c r="H20" s="33"/>
      <c r="I20" s="33"/>
    </row>
    <row r="21" spans="1:9" ht="15" customHeight="1">
      <c r="A21" s="32"/>
      <c r="B21" s="33"/>
      <c r="C21" s="33"/>
      <c r="D21" s="33"/>
      <c r="E21" s="33"/>
      <c r="F21" s="33"/>
      <c r="G21" s="33"/>
      <c r="H21" s="33"/>
      <c r="I21" s="33"/>
    </row>
    <row r="22" spans="1:5" ht="15" customHeight="1" thickBot="1">
      <c r="A22" s="1"/>
      <c r="B22" s="2"/>
      <c r="C22" s="2"/>
      <c r="D22" s="2"/>
      <c r="E22" s="2"/>
    </row>
    <row r="23" spans="1:3" ht="14.25" thickBot="1" thickTop="1">
      <c r="A23" s="35" t="s">
        <v>0</v>
      </c>
      <c r="B23" s="4" t="s">
        <v>1</v>
      </c>
      <c r="C23" s="3"/>
    </row>
    <row r="24" spans="1:3" ht="25.5" customHeight="1" thickTop="1">
      <c r="A24" s="19" t="s">
        <v>22</v>
      </c>
      <c r="B24" s="39" t="s">
        <v>6</v>
      </c>
      <c r="C24" s="40">
        <v>15</v>
      </c>
    </row>
    <row r="25" spans="1:54" ht="15" thickBot="1">
      <c r="A25" s="17" t="s">
        <v>2</v>
      </c>
      <c r="B25" s="39" t="s">
        <v>3</v>
      </c>
      <c r="C25" s="41">
        <v>8</v>
      </c>
      <c r="D25" s="15">
        <v>1</v>
      </c>
      <c r="E25" s="15">
        <f>1/(1+C25/100)</f>
        <v>0.9259259259259258</v>
      </c>
      <c r="F25" s="15">
        <f aca="true" t="shared" si="0" ref="F25:AK25">E25/(1+$C25/100)</f>
        <v>0.8573388203017831</v>
      </c>
      <c r="G25" s="15">
        <f t="shared" si="0"/>
        <v>0.7938322410201695</v>
      </c>
      <c r="H25" s="15">
        <f t="shared" si="0"/>
        <v>0.7350298527964532</v>
      </c>
      <c r="I25" s="15">
        <f t="shared" si="0"/>
        <v>0.6805831970337529</v>
      </c>
      <c r="J25" s="15">
        <f t="shared" si="0"/>
        <v>0.6301696268831045</v>
      </c>
      <c r="K25" s="15">
        <f t="shared" si="0"/>
        <v>0.5834903952621338</v>
      </c>
      <c r="L25" s="15">
        <f t="shared" si="0"/>
        <v>0.5402688845019756</v>
      </c>
      <c r="M25" s="15">
        <f t="shared" si="0"/>
        <v>0.5002489671314588</v>
      </c>
      <c r="N25" s="15">
        <f t="shared" si="0"/>
        <v>0.4631934880846841</v>
      </c>
      <c r="O25" s="15">
        <f t="shared" si="0"/>
        <v>0.4288828593376704</v>
      </c>
      <c r="P25" s="15">
        <f t="shared" si="0"/>
        <v>0.3971137586459911</v>
      </c>
      <c r="Q25" s="15">
        <f t="shared" si="0"/>
        <v>0.36769792467221396</v>
      </c>
      <c r="R25" s="15">
        <f t="shared" si="0"/>
        <v>0.3404610413631611</v>
      </c>
      <c r="S25" s="15">
        <f t="shared" si="0"/>
        <v>0.3152417049658899</v>
      </c>
      <c r="T25" s="15">
        <f t="shared" si="0"/>
        <v>0.2918904675610091</v>
      </c>
      <c r="U25" s="15">
        <f t="shared" si="0"/>
        <v>0.27026895144537877</v>
      </c>
      <c r="V25" s="15">
        <f t="shared" si="0"/>
        <v>0.2502490291160914</v>
      </c>
      <c r="W25" s="15">
        <f t="shared" si="0"/>
        <v>0.23171206399638095</v>
      </c>
      <c r="X25" s="15">
        <f t="shared" si="0"/>
        <v>0.21454820740405642</v>
      </c>
      <c r="Y25" s="15">
        <f t="shared" si="0"/>
        <v>0.19865574759634852</v>
      </c>
      <c r="Z25" s="15">
        <f t="shared" si="0"/>
        <v>0.18394050703365603</v>
      </c>
      <c r="AA25" s="15">
        <f t="shared" si="0"/>
        <v>0.17031528429042223</v>
      </c>
      <c r="AB25" s="15">
        <f t="shared" si="0"/>
        <v>0.15769933730594649</v>
      </c>
      <c r="AC25" s="15">
        <f t="shared" si="0"/>
        <v>0.14601790491291342</v>
      </c>
      <c r="AD25" s="15">
        <f t="shared" si="0"/>
        <v>0.13520176380825316</v>
      </c>
      <c r="AE25" s="15">
        <f t="shared" si="0"/>
        <v>0.12518681834097514</v>
      </c>
      <c r="AF25" s="15">
        <f t="shared" si="0"/>
        <v>0.11591372068608809</v>
      </c>
      <c r="AG25" s="15">
        <f t="shared" si="0"/>
        <v>0.10732751915378526</v>
      </c>
      <c r="AH25" s="15">
        <f t="shared" si="0"/>
        <v>0.09937733254980116</v>
      </c>
      <c r="AI25" s="15">
        <f t="shared" si="0"/>
        <v>0.09201604865722329</v>
      </c>
      <c r="AJ25" s="15">
        <f t="shared" si="0"/>
        <v>0.08520004505298452</v>
      </c>
      <c r="AK25" s="15">
        <f t="shared" si="0"/>
        <v>0.0788889306046153</v>
      </c>
      <c r="AL25" s="15">
        <f aca="true" t="shared" si="1" ref="AL25:BB25">AK25/(1+$C25/100)</f>
        <v>0.07304530611538453</v>
      </c>
      <c r="AM25" s="15">
        <f t="shared" si="1"/>
        <v>0.06763454269943012</v>
      </c>
      <c r="AN25" s="15">
        <f t="shared" si="1"/>
        <v>0.0626245765735464</v>
      </c>
      <c r="AO25" s="15">
        <f t="shared" si="1"/>
        <v>0.057985719049580005</v>
      </c>
      <c r="AP25" s="15">
        <f t="shared" si="1"/>
        <v>0.05369048060146296</v>
      </c>
      <c r="AQ25" s="15">
        <f t="shared" si="1"/>
        <v>0.04971340796431755</v>
      </c>
      <c r="AR25" s="15">
        <f t="shared" si="1"/>
        <v>0.04603093330029402</v>
      </c>
      <c r="AS25" s="15">
        <f t="shared" si="1"/>
        <v>0.042621234537309274</v>
      </c>
      <c r="AT25" s="15">
        <f t="shared" si="1"/>
        <v>0.03946410605306414</v>
      </c>
      <c r="AU25" s="15">
        <f t="shared" si="1"/>
        <v>0.03654083893802235</v>
      </c>
      <c r="AV25" s="15">
        <f t="shared" si="1"/>
        <v>0.033834110127798474</v>
      </c>
      <c r="AW25" s="15">
        <f t="shared" si="1"/>
        <v>0.03132787974796155</v>
      </c>
      <c r="AX25" s="15">
        <f t="shared" si="1"/>
        <v>0.02900729606292736</v>
      </c>
      <c r="AY25" s="15">
        <f t="shared" si="1"/>
        <v>0.02685860746567348</v>
      </c>
      <c r="AZ25" s="15">
        <f t="shared" si="1"/>
        <v>0.0248690809867347</v>
      </c>
      <c r="BA25" s="15">
        <f t="shared" si="1"/>
        <v>0.023026926839569164</v>
      </c>
      <c r="BB25" s="15">
        <f t="shared" si="1"/>
        <v>0.02132122855515663</v>
      </c>
    </row>
    <row r="26" ht="15" thickBot="1">
      <c r="D26" s="29" t="s">
        <v>5</v>
      </c>
    </row>
    <row r="27" spans="1:54" ht="15.75" thickBot="1">
      <c r="A27" s="20" t="s">
        <v>21</v>
      </c>
      <c r="B27" s="18" t="s">
        <v>17</v>
      </c>
      <c r="C27" s="16">
        <f>C28+C46</f>
        <v>-656973.8418884776</v>
      </c>
      <c r="D27" s="29">
        <v>0</v>
      </c>
      <c r="E27" s="29">
        <f aca="true" t="shared" si="2" ref="E27:AJ27">IF(D27&lt;$C24,D27+1,"")</f>
        <v>1</v>
      </c>
      <c r="F27" s="29">
        <f t="shared" si="2"/>
        <v>2</v>
      </c>
      <c r="G27" s="29">
        <f t="shared" si="2"/>
        <v>3</v>
      </c>
      <c r="H27" s="29">
        <f t="shared" si="2"/>
        <v>4</v>
      </c>
      <c r="I27" s="29">
        <f t="shared" si="2"/>
        <v>5</v>
      </c>
      <c r="J27" s="29">
        <f t="shared" si="2"/>
        <v>6</v>
      </c>
      <c r="K27" s="29">
        <f t="shared" si="2"/>
        <v>7</v>
      </c>
      <c r="L27" s="29">
        <f t="shared" si="2"/>
        <v>8</v>
      </c>
      <c r="M27" s="29">
        <f t="shared" si="2"/>
        <v>9</v>
      </c>
      <c r="N27" s="29">
        <f t="shared" si="2"/>
        <v>10</v>
      </c>
      <c r="O27" s="29">
        <f t="shared" si="2"/>
        <v>11</v>
      </c>
      <c r="P27" s="29">
        <f t="shared" si="2"/>
        <v>12</v>
      </c>
      <c r="Q27" s="29">
        <f t="shared" si="2"/>
        <v>13</v>
      </c>
      <c r="R27" s="29">
        <f t="shared" si="2"/>
        <v>14</v>
      </c>
      <c r="S27" s="29">
        <f t="shared" si="2"/>
        <v>15</v>
      </c>
      <c r="T27" s="29">
        <f t="shared" si="2"/>
      </c>
      <c r="U27" s="29">
        <f t="shared" si="2"/>
      </c>
      <c r="V27" s="29">
        <f t="shared" si="2"/>
      </c>
      <c r="W27" s="29">
        <f t="shared" si="2"/>
      </c>
      <c r="X27" s="29">
        <f t="shared" si="2"/>
      </c>
      <c r="Y27" s="29">
        <f t="shared" si="2"/>
      </c>
      <c r="Z27" s="29">
        <f t="shared" si="2"/>
      </c>
      <c r="AA27" s="29">
        <f t="shared" si="2"/>
      </c>
      <c r="AB27" s="29">
        <f t="shared" si="2"/>
      </c>
      <c r="AC27" s="29">
        <f t="shared" si="2"/>
      </c>
      <c r="AD27" s="29">
        <f t="shared" si="2"/>
      </c>
      <c r="AE27" s="29">
        <f t="shared" si="2"/>
      </c>
      <c r="AF27" s="29">
        <f t="shared" si="2"/>
      </c>
      <c r="AG27" s="29">
        <f t="shared" si="2"/>
      </c>
      <c r="AH27" s="29">
        <f t="shared" si="2"/>
      </c>
      <c r="AI27" s="29">
        <f t="shared" si="2"/>
      </c>
      <c r="AJ27" s="29">
        <f t="shared" si="2"/>
      </c>
      <c r="AK27" s="29">
        <f aca="true" t="shared" si="3" ref="AK27:BB27">IF(AJ27&lt;$C24,AJ27+1,"")</f>
      </c>
      <c r="AL27" s="29">
        <f t="shared" si="3"/>
      </c>
      <c r="AM27" s="29">
        <f t="shared" si="3"/>
      </c>
      <c r="AN27" s="29">
        <f t="shared" si="3"/>
      </c>
      <c r="AO27" s="29">
        <f t="shared" si="3"/>
      </c>
      <c r="AP27" s="29">
        <f t="shared" si="3"/>
      </c>
      <c r="AQ27" s="29">
        <f t="shared" si="3"/>
      </c>
      <c r="AR27" s="29">
        <f t="shared" si="3"/>
      </c>
      <c r="AS27" s="29">
        <f t="shared" si="3"/>
      </c>
      <c r="AT27" s="29">
        <f t="shared" si="3"/>
      </c>
      <c r="AU27" s="29">
        <f t="shared" si="3"/>
      </c>
      <c r="AV27" s="29">
        <f t="shared" si="3"/>
      </c>
      <c r="AW27" s="29">
        <f t="shared" si="3"/>
      </c>
      <c r="AX27" s="29">
        <f t="shared" si="3"/>
      </c>
      <c r="AY27" s="29">
        <f t="shared" si="3"/>
      </c>
      <c r="AZ27" s="29">
        <f t="shared" si="3"/>
      </c>
      <c r="BA27" s="29">
        <f t="shared" si="3"/>
      </c>
      <c r="BB27" s="29">
        <f t="shared" si="3"/>
      </c>
    </row>
    <row r="28" spans="1:54" ht="19.5" thickBot="1">
      <c r="A28" s="26" t="s">
        <v>9</v>
      </c>
      <c r="B28" s="21" t="s">
        <v>17</v>
      </c>
      <c r="C28" s="16">
        <f>SUM(D28:BB28)</f>
        <v>53503.3005535531</v>
      </c>
      <c r="D28" s="27">
        <f aca="true" t="shared" si="4" ref="D28:AI28">D29*D25</f>
        <v>190</v>
      </c>
      <c r="E28" s="27">
        <f t="shared" si="4"/>
        <v>4406.178367379532</v>
      </c>
      <c r="F28" s="27">
        <f t="shared" si="4"/>
        <v>4079.794784610677</v>
      </c>
      <c r="G28" s="27">
        <f t="shared" si="4"/>
        <v>3777.5877635284046</v>
      </c>
      <c r="H28" s="27">
        <f t="shared" si="4"/>
        <v>3497.7664477114854</v>
      </c>
      <c r="I28" s="27">
        <f t="shared" si="4"/>
        <v>23656.16854778248</v>
      </c>
      <c r="J28" s="27">
        <f t="shared" si="4"/>
        <v>0</v>
      </c>
      <c r="K28" s="27">
        <f t="shared" si="4"/>
        <v>0</v>
      </c>
      <c r="L28" s="27">
        <f t="shared" si="4"/>
        <v>0</v>
      </c>
      <c r="M28" s="27">
        <f t="shared" si="4"/>
        <v>0</v>
      </c>
      <c r="N28" s="27">
        <f t="shared" si="4"/>
        <v>13895.804642540523</v>
      </c>
      <c r="O28" s="27">
        <f t="shared" si="4"/>
        <v>0</v>
      </c>
      <c r="P28" s="27">
        <f t="shared" si="4"/>
        <v>0</v>
      </c>
      <c r="Q28" s="27">
        <f t="shared" si="4"/>
        <v>0</v>
      </c>
      <c r="R28" s="27">
        <f t="shared" si="4"/>
        <v>0</v>
      </c>
      <c r="S28" s="27">
        <f t="shared" si="4"/>
        <v>0</v>
      </c>
      <c r="T28" s="27">
        <f t="shared" si="4"/>
        <v>0</v>
      </c>
      <c r="U28" s="27">
        <f t="shared" si="4"/>
        <v>0</v>
      </c>
      <c r="V28" s="27">
        <f t="shared" si="4"/>
        <v>0</v>
      </c>
      <c r="W28" s="27">
        <f t="shared" si="4"/>
        <v>0</v>
      </c>
      <c r="X28" s="27">
        <f t="shared" si="4"/>
        <v>0</v>
      </c>
      <c r="Y28" s="27">
        <f t="shared" si="4"/>
        <v>0</v>
      </c>
      <c r="Z28" s="27">
        <f t="shared" si="4"/>
        <v>0</v>
      </c>
      <c r="AA28" s="27">
        <f t="shared" si="4"/>
        <v>0</v>
      </c>
      <c r="AB28" s="27">
        <f t="shared" si="4"/>
        <v>0</v>
      </c>
      <c r="AC28" s="27">
        <f t="shared" si="4"/>
        <v>0</v>
      </c>
      <c r="AD28" s="27">
        <f t="shared" si="4"/>
        <v>0</v>
      </c>
      <c r="AE28" s="27">
        <f t="shared" si="4"/>
        <v>0</v>
      </c>
      <c r="AF28" s="27">
        <f t="shared" si="4"/>
        <v>0</v>
      </c>
      <c r="AG28" s="27">
        <f t="shared" si="4"/>
        <v>0</v>
      </c>
      <c r="AH28" s="27">
        <f t="shared" si="4"/>
        <v>0</v>
      </c>
      <c r="AI28" s="27">
        <f t="shared" si="4"/>
        <v>0</v>
      </c>
      <c r="AJ28" s="27">
        <f aca="true" t="shared" si="5" ref="AJ28:BB28">AJ29*AJ25</f>
        <v>0</v>
      </c>
      <c r="AK28" s="27">
        <f t="shared" si="5"/>
        <v>0</v>
      </c>
      <c r="AL28" s="27">
        <f t="shared" si="5"/>
        <v>0</v>
      </c>
      <c r="AM28" s="27">
        <f t="shared" si="5"/>
        <v>0</v>
      </c>
      <c r="AN28" s="27">
        <f t="shared" si="5"/>
        <v>0</v>
      </c>
      <c r="AO28" s="27">
        <f t="shared" si="5"/>
        <v>0</v>
      </c>
      <c r="AP28" s="27">
        <f t="shared" si="5"/>
        <v>0</v>
      </c>
      <c r="AQ28" s="27">
        <f t="shared" si="5"/>
        <v>0</v>
      </c>
      <c r="AR28" s="27">
        <f t="shared" si="5"/>
        <v>0</v>
      </c>
      <c r="AS28" s="27">
        <f t="shared" si="5"/>
        <v>0</v>
      </c>
      <c r="AT28" s="27">
        <f t="shared" si="5"/>
        <v>0</v>
      </c>
      <c r="AU28" s="27">
        <f t="shared" si="5"/>
        <v>0</v>
      </c>
      <c r="AV28" s="27">
        <f t="shared" si="5"/>
        <v>0</v>
      </c>
      <c r="AW28" s="27">
        <f t="shared" si="5"/>
        <v>0</v>
      </c>
      <c r="AX28" s="27">
        <f t="shared" si="5"/>
        <v>0</v>
      </c>
      <c r="AY28" s="27">
        <f t="shared" si="5"/>
        <v>0</v>
      </c>
      <c r="AZ28" s="27">
        <f t="shared" si="5"/>
        <v>0</v>
      </c>
      <c r="BA28" s="27">
        <f t="shared" si="5"/>
        <v>0</v>
      </c>
      <c r="BB28" s="27">
        <f t="shared" si="5"/>
        <v>0</v>
      </c>
    </row>
    <row r="29" spans="1:54" ht="14.25" customHeight="1" thickBot="1">
      <c r="A29" s="30" t="s">
        <v>24</v>
      </c>
      <c r="B29" s="28" t="s">
        <v>17</v>
      </c>
      <c r="C29" s="16">
        <f>SUM(D29:BB29)</f>
        <v>83983.36318384948</v>
      </c>
      <c r="D29" s="31">
        <f aca="true" t="shared" si="6" ref="D29:I29">D31+D32+D42+D43</f>
        <v>190</v>
      </c>
      <c r="E29" s="31">
        <f t="shared" si="6"/>
        <v>4758.672636769895</v>
      </c>
      <c r="F29" s="31">
        <f t="shared" si="6"/>
        <v>4758.672636769895</v>
      </c>
      <c r="G29" s="31">
        <f t="shared" si="6"/>
        <v>4758.672636769895</v>
      </c>
      <c r="H29" s="31">
        <f t="shared" si="6"/>
        <v>4758.672636769895</v>
      </c>
      <c r="I29" s="31">
        <f t="shared" si="6"/>
        <v>34758.672636769894</v>
      </c>
      <c r="J29" s="31">
        <f aca="true" t="shared" si="7" ref="J29:S29">J31+J32</f>
        <v>0</v>
      </c>
      <c r="K29" s="31">
        <f t="shared" si="7"/>
        <v>0</v>
      </c>
      <c r="L29" s="31">
        <f t="shared" si="7"/>
        <v>0</v>
      </c>
      <c r="M29" s="31">
        <f t="shared" si="7"/>
        <v>0</v>
      </c>
      <c r="N29" s="31">
        <f t="shared" si="7"/>
        <v>30000</v>
      </c>
      <c r="O29" s="31">
        <f t="shared" si="7"/>
        <v>0</v>
      </c>
      <c r="P29" s="31">
        <f t="shared" si="7"/>
        <v>0</v>
      </c>
      <c r="Q29" s="31">
        <f t="shared" si="7"/>
        <v>0</v>
      </c>
      <c r="R29" s="31">
        <f t="shared" si="7"/>
        <v>0</v>
      </c>
      <c r="S29" s="31">
        <f t="shared" si="7"/>
        <v>0</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3" ht="12.75">
      <c r="A30" s="13" t="s">
        <v>10</v>
      </c>
      <c r="C30" s="9"/>
    </row>
    <row r="31" spans="1:14" ht="12.75">
      <c r="A31" s="44" t="s">
        <v>32</v>
      </c>
      <c r="B31" s="45" t="s">
        <v>28</v>
      </c>
      <c r="C31" s="48">
        <f>E9</f>
        <v>25</v>
      </c>
      <c r="D31" s="2"/>
      <c r="I31">
        <f>E9*1000</f>
        <v>25000</v>
      </c>
      <c r="N31">
        <f>I31</f>
        <v>25000</v>
      </c>
    </row>
    <row r="32" spans="1:14" ht="12.75">
      <c r="A32" s="44" t="s">
        <v>33</v>
      </c>
      <c r="B32" s="45" t="s">
        <v>28</v>
      </c>
      <c r="C32" s="48">
        <f>E10</f>
        <v>70</v>
      </c>
      <c r="D32" s="2"/>
      <c r="I32">
        <f>E11*1000</f>
        <v>5000</v>
      </c>
      <c r="N32">
        <v>5000</v>
      </c>
    </row>
    <row r="33" ht="12.75">
      <c r="C33" s="9"/>
    </row>
    <row r="34" ht="12.75">
      <c r="A34" s="13" t="s">
        <v>11</v>
      </c>
    </row>
    <row r="35" spans="1:3" ht="12.75">
      <c r="A35" t="s">
        <v>19</v>
      </c>
      <c r="B35" s="8" t="s">
        <v>6</v>
      </c>
      <c r="C35">
        <v>40</v>
      </c>
    </row>
    <row r="37" spans="1:3" ht="12.75">
      <c r="A37" s="11" t="s">
        <v>20</v>
      </c>
      <c r="B37" s="8" t="s">
        <v>17</v>
      </c>
      <c r="C37" s="24"/>
    </row>
    <row r="38" spans="1:3" ht="14.25" customHeight="1">
      <c r="A38" s="23" t="s">
        <v>23</v>
      </c>
      <c r="B38" s="22"/>
      <c r="C38" s="17">
        <f>(1-POWER(1+C25/100,-C24))/(1-POWER(1+C25/100,-C35))</f>
        <v>0.7177992651303241</v>
      </c>
    </row>
    <row r="39" spans="1:3" ht="12.75">
      <c r="A39" s="10"/>
      <c r="B39" s="8"/>
      <c r="C39" s="12"/>
    </row>
    <row r="40" spans="1:3" ht="12.75">
      <c r="A40" s="14" t="s">
        <v>12</v>
      </c>
      <c r="C40" s="12"/>
    </row>
    <row r="41" spans="1:9" ht="12.75">
      <c r="A41" s="58" t="s">
        <v>67</v>
      </c>
      <c r="B41" s="59" t="s">
        <v>17</v>
      </c>
      <c r="C41" s="60">
        <v>19000</v>
      </c>
      <c r="D41" s="57"/>
      <c r="E41" s="57"/>
      <c r="F41" s="57"/>
      <c r="G41" s="57"/>
      <c r="H41" s="57"/>
      <c r="I41" s="57"/>
    </row>
    <row r="42" spans="1:9" ht="12.75">
      <c r="A42" s="58" t="s">
        <v>69</v>
      </c>
      <c r="B42" s="59" t="s">
        <v>17</v>
      </c>
      <c r="C42" s="55">
        <f>SUM(E42:I42)</f>
        <v>23793.363183849473</v>
      </c>
      <c r="D42" s="57"/>
      <c r="E42" s="61">
        <v>4758.672636769895</v>
      </c>
      <c r="F42" s="61">
        <v>4758.672636769895</v>
      </c>
      <c r="G42" s="61">
        <v>4758.672636769895</v>
      </c>
      <c r="H42" s="61">
        <v>4758.672636769895</v>
      </c>
      <c r="I42" s="61">
        <v>4758.672636769895</v>
      </c>
    </row>
    <row r="43" spans="1:9" ht="13.5" customHeight="1">
      <c r="A43" s="56" t="s">
        <v>68</v>
      </c>
      <c r="B43" s="59" t="s">
        <v>17</v>
      </c>
      <c r="C43" s="60"/>
      <c r="D43" s="57">
        <f>C41*0.01</f>
        <v>190</v>
      </c>
      <c r="E43" s="57"/>
      <c r="F43" s="57"/>
      <c r="G43" s="57"/>
      <c r="H43" s="57"/>
      <c r="I43" s="57"/>
    </row>
    <row r="44" spans="1:3" ht="12.75">
      <c r="A44" s="10"/>
      <c r="C44" s="12"/>
    </row>
    <row r="45" spans="4:54" ht="15" thickBot="1">
      <c r="D45" s="29" t="s">
        <v>5</v>
      </c>
      <c r="E45" s="29">
        <f aca="true" t="shared" si="8" ref="E45:AJ45">E27</f>
        <v>1</v>
      </c>
      <c r="F45" s="29">
        <f t="shared" si="8"/>
        <v>2</v>
      </c>
      <c r="G45" s="29">
        <f t="shared" si="8"/>
        <v>3</v>
      </c>
      <c r="H45" s="29">
        <f t="shared" si="8"/>
        <v>4</v>
      </c>
      <c r="I45" s="29">
        <f t="shared" si="8"/>
        <v>5</v>
      </c>
      <c r="J45" s="29">
        <f t="shared" si="8"/>
        <v>6</v>
      </c>
      <c r="K45" s="29">
        <f t="shared" si="8"/>
        <v>7</v>
      </c>
      <c r="L45" s="29">
        <f t="shared" si="8"/>
        <v>8</v>
      </c>
      <c r="M45" s="29">
        <f t="shared" si="8"/>
        <v>9</v>
      </c>
      <c r="N45" s="29">
        <f t="shared" si="8"/>
        <v>10</v>
      </c>
      <c r="O45" s="29">
        <f t="shared" si="8"/>
        <v>11</v>
      </c>
      <c r="P45" s="29">
        <f t="shared" si="8"/>
        <v>12</v>
      </c>
      <c r="Q45" s="29">
        <f t="shared" si="8"/>
        <v>13</v>
      </c>
      <c r="R45" s="29">
        <f t="shared" si="8"/>
        <v>14</v>
      </c>
      <c r="S45" s="29">
        <f t="shared" si="8"/>
        <v>15</v>
      </c>
      <c r="T45" s="29">
        <f t="shared" si="8"/>
      </c>
      <c r="U45" s="29">
        <f t="shared" si="8"/>
      </c>
      <c r="V45" s="29">
        <f t="shared" si="8"/>
      </c>
      <c r="W45" s="29">
        <f t="shared" si="8"/>
      </c>
      <c r="X45" s="29">
        <f t="shared" si="8"/>
      </c>
      <c r="Y45" s="29">
        <f t="shared" si="8"/>
      </c>
      <c r="Z45" s="29">
        <f t="shared" si="8"/>
      </c>
      <c r="AA45" s="29">
        <f t="shared" si="8"/>
      </c>
      <c r="AB45" s="29">
        <f t="shared" si="8"/>
      </c>
      <c r="AC45" s="29">
        <f t="shared" si="8"/>
      </c>
      <c r="AD45" s="29">
        <f t="shared" si="8"/>
      </c>
      <c r="AE45" s="29">
        <f t="shared" si="8"/>
      </c>
      <c r="AF45" s="29">
        <f t="shared" si="8"/>
      </c>
      <c r="AG45" s="29">
        <f t="shared" si="8"/>
      </c>
      <c r="AH45" s="29">
        <f t="shared" si="8"/>
      </c>
      <c r="AI45" s="29">
        <f t="shared" si="8"/>
      </c>
      <c r="AJ45" s="29">
        <f t="shared" si="8"/>
      </c>
      <c r="AK45" s="29">
        <f aca="true" t="shared" si="9" ref="AK45:BB45">AK27</f>
      </c>
      <c r="AL45" s="29">
        <f t="shared" si="9"/>
      </c>
      <c r="AM45" s="29">
        <f t="shared" si="9"/>
      </c>
      <c r="AN45" s="29">
        <f t="shared" si="9"/>
      </c>
      <c r="AO45" s="29">
        <f t="shared" si="9"/>
      </c>
      <c r="AP45" s="29">
        <f t="shared" si="9"/>
      </c>
      <c r="AQ45" s="29">
        <f t="shared" si="9"/>
      </c>
      <c r="AR45" s="29">
        <f t="shared" si="9"/>
      </c>
      <c r="AS45" s="29">
        <f t="shared" si="9"/>
      </c>
      <c r="AT45" s="29">
        <f t="shared" si="9"/>
      </c>
      <c r="AU45" s="29">
        <f t="shared" si="9"/>
      </c>
      <c r="AV45" s="29">
        <f t="shared" si="9"/>
      </c>
      <c r="AW45" s="29">
        <f t="shared" si="9"/>
      </c>
      <c r="AX45" s="29">
        <f t="shared" si="9"/>
      </c>
      <c r="AY45" s="29">
        <f t="shared" si="9"/>
      </c>
      <c r="AZ45" s="29">
        <f t="shared" si="9"/>
      </c>
      <c r="BA45" s="29">
        <f t="shared" si="9"/>
      </c>
      <c r="BB45" s="29">
        <f t="shared" si="9"/>
      </c>
    </row>
    <row r="46" spans="1:54" ht="19.5" thickBot="1">
      <c r="A46" s="26" t="s">
        <v>15</v>
      </c>
      <c r="B46" s="22" t="s">
        <v>17</v>
      </c>
      <c r="C46" s="16">
        <f>SUM(E46:BB46)</f>
        <v>-710477.1424420306</v>
      </c>
      <c r="D46" s="2"/>
      <c r="E46" s="27">
        <f aca="true" t="shared" si="10" ref="E46:AJ46">E47*E25</f>
        <v>-76856.2233693948</v>
      </c>
      <c r="F46" s="27">
        <f t="shared" si="10"/>
        <v>-71163.16978647665</v>
      </c>
      <c r="G46" s="27">
        <f t="shared" si="10"/>
        <v>-65891.82387636727</v>
      </c>
      <c r="H46" s="27">
        <f t="shared" si="10"/>
        <v>-61010.94803367339</v>
      </c>
      <c r="I46" s="27">
        <f t="shared" si="10"/>
        <v>-56491.61854969758</v>
      </c>
      <c r="J46" s="27">
        <f t="shared" si="10"/>
        <v>-52307.054212682946</v>
      </c>
      <c r="K46" s="27">
        <f t="shared" si="10"/>
        <v>-48432.45760433605</v>
      </c>
      <c r="L46" s="27">
        <f t="shared" si="10"/>
        <v>-44844.868152163006</v>
      </c>
      <c r="M46" s="27">
        <f t="shared" si="10"/>
        <v>-41523.02606681759</v>
      </c>
      <c r="N46" s="27">
        <f t="shared" si="10"/>
        <v>-38447.24635816443</v>
      </c>
      <c r="O46" s="27">
        <f t="shared" si="10"/>
        <v>-35599.30218348558</v>
      </c>
      <c r="P46" s="27">
        <f t="shared" si="10"/>
        <v>-32962.31683656072</v>
      </c>
      <c r="Q46" s="27">
        <f t="shared" si="10"/>
        <v>-30520.663737556224</v>
      </c>
      <c r="R46" s="27">
        <f t="shared" si="10"/>
        <v>-28259.873831070578</v>
      </c>
      <c r="S46" s="27">
        <f t="shared" si="10"/>
        <v>-26166.549843583867</v>
      </c>
      <c r="T46" s="27">
        <f t="shared" si="10"/>
        <v>0</v>
      </c>
      <c r="U46" s="27">
        <f t="shared" si="10"/>
        <v>0</v>
      </c>
      <c r="V46" s="27">
        <f t="shared" si="10"/>
        <v>0</v>
      </c>
      <c r="W46" s="27">
        <f t="shared" si="10"/>
        <v>0</v>
      </c>
      <c r="X46" s="27">
        <f t="shared" si="10"/>
        <v>0</v>
      </c>
      <c r="Y46" s="27">
        <f t="shared" si="10"/>
        <v>0</v>
      </c>
      <c r="Z46" s="27">
        <f t="shared" si="10"/>
        <v>0</v>
      </c>
      <c r="AA46" s="27">
        <f t="shared" si="10"/>
        <v>0</v>
      </c>
      <c r="AB46" s="27">
        <f t="shared" si="10"/>
        <v>0</v>
      </c>
      <c r="AC46" s="27">
        <f t="shared" si="10"/>
        <v>0</v>
      </c>
      <c r="AD46" s="27">
        <f t="shared" si="10"/>
        <v>0</v>
      </c>
      <c r="AE46" s="27">
        <f t="shared" si="10"/>
        <v>0</v>
      </c>
      <c r="AF46" s="27">
        <f t="shared" si="10"/>
        <v>0</v>
      </c>
      <c r="AG46" s="27">
        <f t="shared" si="10"/>
        <v>0</v>
      </c>
      <c r="AH46" s="27">
        <f t="shared" si="10"/>
        <v>0</v>
      </c>
      <c r="AI46" s="27">
        <f t="shared" si="10"/>
        <v>0</v>
      </c>
      <c r="AJ46" s="27">
        <f t="shared" si="10"/>
        <v>0</v>
      </c>
      <c r="AK46" s="27">
        <f aca="true" t="shared" si="11" ref="AK46:BB46">AK47*AK25</f>
        <v>0</v>
      </c>
      <c r="AL46" s="27">
        <f t="shared" si="11"/>
        <v>0</v>
      </c>
      <c r="AM46" s="27">
        <f t="shared" si="11"/>
        <v>0</v>
      </c>
      <c r="AN46" s="27">
        <f t="shared" si="11"/>
        <v>0</v>
      </c>
      <c r="AO46" s="27">
        <f t="shared" si="11"/>
        <v>0</v>
      </c>
      <c r="AP46" s="27">
        <f t="shared" si="11"/>
        <v>0</v>
      </c>
      <c r="AQ46" s="27">
        <f t="shared" si="11"/>
        <v>0</v>
      </c>
      <c r="AR46" s="27">
        <f t="shared" si="11"/>
        <v>0</v>
      </c>
      <c r="AS46" s="27">
        <f t="shared" si="11"/>
        <v>0</v>
      </c>
      <c r="AT46" s="27">
        <f t="shared" si="11"/>
        <v>0</v>
      </c>
      <c r="AU46" s="27">
        <f t="shared" si="11"/>
        <v>0</v>
      </c>
      <c r="AV46" s="27">
        <f t="shared" si="11"/>
        <v>0</v>
      </c>
      <c r="AW46" s="27">
        <f t="shared" si="11"/>
        <v>0</v>
      </c>
      <c r="AX46" s="27">
        <f t="shared" si="11"/>
        <v>0</v>
      </c>
      <c r="AY46" s="27">
        <f t="shared" si="11"/>
        <v>0</v>
      </c>
      <c r="AZ46" s="27">
        <f t="shared" si="11"/>
        <v>0</v>
      </c>
      <c r="BA46" s="27">
        <f t="shared" si="11"/>
        <v>0</v>
      </c>
      <c r="BB46" s="27">
        <f t="shared" si="11"/>
        <v>0</v>
      </c>
    </row>
    <row r="47" spans="1:54" ht="15.75" thickBot="1">
      <c r="A47" s="30" t="s">
        <v>25</v>
      </c>
      <c r="B47" s="8" t="s">
        <v>17</v>
      </c>
      <c r="C47" s="16">
        <f>SUM(E47:BB47)</f>
        <v>-1245070.8185841958</v>
      </c>
      <c r="E47" s="31">
        <f aca="true" t="shared" si="12" ref="E47:S47">E53-E61</f>
        <v>-83004.72123894638</v>
      </c>
      <c r="F47" s="31">
        <f t="shared" si="12"/>
        <v>-83004.72123894638</v>
      </c>
      <c r="G47" s="31">
        <f t="shared" si="12"/>
        <v>-83004.72123894638</v>
      </c>
      <c r="H47" s="31">
        <f t="shared" si="12"/>
        <v>-83004.72123894638</v>
      </c>
      <c r="I47" s="31">
        <f t="shared" si="12"/>
        <v>-83004.72123894638</v>
      </c>
      <c r="J47" s="31">
        <f t="shared" si="12"/>
        <v>-83004.72123894638</v>
      </c>
      <c r="K47" s="31">
        <f t="shared" si="12"/>
        <v>-83004.72123894638</v>
      </c>
      <c r="L47" s="31">
        <f t="shared" si="12"/>
        <v>-83004.72123894638</v>
      </c>
      <c r="M47" s="31">
        <f t="shared" si="12"/>
        <v>-83004.72123894638</v>
      </c>
      <c r="N47" s="31">
        <f t="shared" si="12"/>
        <v>-83004.72123894638</v>
      </c>
      <c r="O47" s="31">
        <f t="shared" si="12"/>
        <v>-83004.72123894638</v>
      </c>
      <c r="P47" s="31">
        <f t="shared" si="12"/>
        <v>-83004.72123894638</v>
      </c>
      <c r="Q47" s="31">
        <f t="shared" si="12"/>
        <v>-83004.72123894638</v>
      </c>
      <c r="R47" s="31">
        <f t="shared" si="12"/>
        <v>-83004.72123894638</v>
      </c>
      <c r="S47" s="31">
        <f t="shared" si="12"/>
        <v>-83004.72123894638</v>
      </c>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ht="12.75">
      <c r="A48" s="13" t="s">
        <v>13</v>
      </c>
    </row>
    <row r="49" spans="1:3" ht="12.75">
      <c r="A49" s="46" t="s">
        <v>52</v>
      </c>
      <c r="B49" s="45" t="s">
        <v>36</v>
      </c>
      <c r="C49" s="47">
        <f>E8*E13*24/1000</f>
        <v>669.6</v>
      </c>
    </row>
    <row r="51" ht="12.75">
      <c r="A51" s="13" t="s">
        <v>14</v>
      </c>
    </row>
    <row r="52" spans="1:3" ht="12.75">
      <c r="A52" s="46" t="s">
        <v>53</v>
      </c>
      <c r="B52" s="45" t="s">
        <v>7</v>
      </c>
      <c r="C52" s="44">
        <f>E12*E13*24</f>
        <v>4464</v>
      </c>
    </row>
    <row r="53" spans="1:19" ht="12.75">
      <c r="A53" s="46" t="s">
        <v>54</v>
      </c>
      <c r="B53" s="45" t="s">
        <v>38</v>
      </c>
      <c r="C53" s="50">
        <f>C52*E14/100</f>
        <v>1624.896</v>
      </c>
      <c r="E53">
        <f>C53</f>
        <v>1624.896</v>
      </c>
      <c r="F53">
        <f aca="true" t="shared" si="13" ref="F53:S53">E53</f>
        <v>1624.896</v>
      </c>
      <c r="G53">
        <f t="shared" si="13"/>
        <v>1624.896</v>
      </c>
      <c r="H53">
        <f t="shared" si="13"/>
        <v>1624.896</v>
      </c>
      <c r="I53">
        <f t="shared" si="13"/>
        <v>1624.896</v>
      </c>
      <c r="J53">
        <f t="shared" si="13"/>
        <v>1624.896</v>
      </c>
      <c r="K53">
        <f t="shared" si="13"/>
        <v>1624.896</v>
      </c>
      <c r="L53">
        <f t="shared" si="13"/>
        <v>1624.896</v>
      </c>
      <c r="M53">
        <f t="shared" si="13"/>
        <v>1624.896</v>
      </c>
      <c r="N53">
        <f t="shared" si="13"/>
        <v>1624.896</v>
      </c>
      <c r="O53">
        <f t="shared" si="13"/>
        <v>1624.896</v>
      </c>
      <c r="P53">
        <f t="shared" si="13"/>
        <v>1624.896</v>
      </c>
      <c r="Q53">
        <f t="shared" si="13"/>
        <v>1624.896</v>
      </c>
      <c r="R53">
        <f t="shared" si="13"/>
        <v>1624.896</v>
      </c>
      <c r="S53">
        <f t="shared" si="13"/>
        <v>1624.896</v>
      </c>
    </row>
    <row r="55" ht="12.75">
      <c r="A55" s="13" t="s">
        <v>18</v>
      </c>
    </row>
    <row r="57" ht="12.75">
      <c r="A57" s="13" t="s">
        <v>16</v>
      </c>
    </row>
    <row r="58" ht="12.75">
      <c r="A58" s="13"/>
    </row>
    <row r="59" ht="12.75">
      <c r="A59" s="51" t="s">
        <v>37</v>
      </c>
    </row>
    <row r="60" spans="1:3" ht="12.75">
      <c r="A60" s="46" t="s">
        <v>55</v>
      </c>
      <c r="B60" s="45" t="s">
        <v>39</v>
      </c>
      <c r="C60" s="50">
        <f>C49/(E18/100)*859845/E15/1000</f>
        <v>338.5184689557855</v>
      </c>
    </row>
    <row r="61" spans="1:19" ht="12.75">
      <c r="A61" s="46" t="s">
        <v>57</v>
      </c>
      <c r="B61" s="44" t="s">
        <v>30</v>
      </c>
      <c r="C61" s="50">
        <f>C60*E16</f>
        <v>84.62961723894638</v>
      </c>
      <c r="E61">
        <f>C61*1000</f>
        <v>84629.61723894638</v>
      </c>
      <c r="F61">
        <f aca="true" t="shared" si="14" ref="F61:S61">E61</f>
        <v>84629.61723894638</v>
      </c>
      <c r="G61">
        <f t="shared" si="14"/>
        <v>84629.61723894638</v>
      </c>
      <c r="H61">
        <f t="shared" si="14"/>
        <v>84629.61723894638</v>
      </c>
      <c r="I61">
        <f t="shared" si="14"/>
        <v>84629.61723894638</v>
      </c>
      <c r="J61">
        <f t="shared" si="14"/>
        <v>84629.61723894638</v>
      </c>
      <c r="K61">
        <f t="shared" si="14"/>
        <v>84629.61723894638</v>
      </c>
      <c r="L61">
        <f t="shared" si="14"/>
        <v>84629.61723894638</v>
      </c>
      <c r="M61">
        <f t="shared" si="14"/>
        <v>84629.61723894638</v>
      </c>
      <c r="N61">
        <f t="shared" si="14"/>
        <v>84629.61723894638</v>
      </c>
      <c r="O61">
        <f t="shared" si="14"/>
        <v>84629.61723894638</v>
      </c>
      <c r="P61">
        <f t="shared" si="14"/>
        <v>84629.61723894638</v>
      </c>
      <c r="Q61">
        <f t="shared" si="14"/>
        <v>84629.61723894638</v>
      </c>
      <c r="R61">
        <f t="shared" si="14"/>
        <v>84629.61723894638</v>
      </c>
      <c r="S61">
        <f t="shared" si="14"/>
        <v>84629.61723894638</v>
      </c>
    </row>
    <row r="62" ht="12.75">
      <c r="A62" s="6"/>
    </row>
    <row r="63" ht="13.5" thickBot="1"/>
    <row r="64" spans="1:3" ht="15.75" thickBot="1">
      <c r="A64" s="20" t="s">
        <v>59</v>
      </c>
      <c r="B64" s="18" t="s">
        <v>29</v>
      </c>
      <c r="C64" s="16">
        <f>C49*1000</f>
        <v>669600</v>
      </c>
    </row>
    <row r="65" spans="1:3" ht="12.75">
      <c r="A65" s="7"/>
      <c r="B65" s="8"/>
      <c r="C65" s="3"/>
    </row>
    <row r="66" ht="13.5" thickBot="1"/>
    <row r="67" spans="1:3" ht="33" thickBot="1" thickTop="1">
      <c r="A67" s="52" t="s">
        <v>60</v>
      </c>
      <c r="B67" s="38" t="s">
        <v>8</v>
      </c>
      <c r="C67" s="62">
        <f>IF(C64&gt;0,C27*100/C64*C25/100/(1-POWER(1+C25/100,-C24)),"")</f>
        <v>-11.462657554166606</v>
      </c>
    </row>
    <row r="68" ht="13.5" thickTop="1"/>
  </sheetData>
  <sheetProtection/>
  <mergeCells count="16">
    <mergeCell ref="A19:C19"/>
    <mergeCell ref="A1:C1"/>
    <mergeCell ref="A16:C16"/>
    <mergeCell ref="A17:C17"/>
    <mergeCell ref="A13:C13"/>
    <mergeCell ref="A14:C14"/>
    <mergeCell ref="A2:C2"/>
    <mergeCell ref="A9:C9"/>
    <mergeCell ref="A10:C10"/>
    <mergeCell ref="A15:C15"/>
    <mergeCell ref="A18:C18"/>
    <mergeCell ref="A11:C11"/>
    <mergeCell ref="A12:C12"/>
    <mergeCell ref="A6:I6"/>
    <mergeCell ref="A7:C7"/>
    <mergeCell ref="A8:C8"/>
  </mergeCells>
  <printOptions gridLines="1"/>
  <pageMargins left="1.09" right="0.43" top="1" bottom="1" header="0.5" footer="0.5"/>
  <pageSetup fitToHeight="2" fitToWidth="1" horizontalDpi="200" verticalDpi="200" orientation="portrait" scale="6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67"/>
  <sheetViews>
    <sheetView zoomScalePageLayoutView="0" workbookViewId="0" topLeftCell="A51">
      <selection activeCell="C67" sqref="C67"/>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78" t="s">
        <v>43</v>
      </c>
      <c r="B1" s="79"/>
      <c r="C1" s="64"/>
      <c r="D1" s="2"/>
      <c r="E1" s="2"/>
    </row>
    <row r="2" spans="1:5" ht="24" customHeight="1">
      <c r="A2" s="85" t="s">
        <v>42</v>
      </c>
      <c r="B2" s="64"/>
      <c r="C2" s="64"/>
      <c r="D2" s="2"/>
      <c r="E2" s="2"/>
    </row>
    <row r="3" spans="1:5" ht="24" customHeight="1">
      <c r="A3" s="54" t="s">
        <v>66</v>
      </c>
      <c r="B3" s="53"/>
      <c r="C3" s="53"/>
      <c r="D3" s="2"/>
      <c r="E3" s="2"/>
    </row>
    <row r="4" spans="1:5" ht="12" customHeight="1">
      <c r="A4" s="5"/>
      <c r="B4" s="2"/>
      <c r="C4" s="2"/>
      <c r="D4" s="2"/>
      <c r="E4" s="2"/>
    </row>
    <row r="5" spans="1:5" ht="12" customHeight="1" thickBot="1">
      <c r="A5" s="25" t="s">
        <v>4</v>
      </c>
      <c r="B5" s="2"/>
      <c r="C5" s="2"/>
      <c r="D5" s="2"/>
      <c r="E5" s="2"/>
    </row>
    <row r="6" spans="1:9" ht="72.75" customHeight="1" thickBot="1">
      <c r="A6" s="66" t="s">
        <v>51</v>
      </c>
      <c r="B6" s="67"/>
      <c r="C6" s="67"/>
      <c r="D6" s="67"/>
      <c r="E6" s="67"/>
      <c r="F6" s="67"/>
      <c r="G6" s="67"/>
      <c r="H6" s="67"/>
      <c r="I6" s="68"/>
    </row>
    <row r="7" spans="1:9" ht="15" customHeight="1" thickBot="1">
      <c r="A7" s="69" t="s">
        <v>26</v>
      </c>
      <c r="B7" s="70"/>
      <c r="C7" s="71"/>
      <c r="D7" s="36" t="s">
        <v>1</v>
      </c>
      <c r="E7" s="33"/>
      <c r="F7" s="33"/>
      <c r="G7" s="33"/>
      <c r="H7" s="33"/>
      <c r="I7" s="33"/>
    </row>
    <row r="8" spans="1:9" ht="15" customHeight="1" thickTop="1">
      <c r="A8" s="72" t="s">
        <v>44</v>
      </c>
      <c r="B8" s="73"/>
      <c r="C8" s="74"/>
      <c r="D8" s="34" t="s">
        <v>27</v>
      </c>
      <c r="E8" s="42">
        <v>150</v>
      </c>
      <c r="F8" s="33"/>
      <c r="G8" s="33"/>
      <c r="H8" s="33"/>
      <c r="I8" s="33"/>
    </row>
    <row r="9" spans="1:9" ht="15" customHeight="1">
      <c r="A9" s="63" t="s">
        <v>45</v>
      </c>
      <c r="B9" s="80"/>
      <c r="C9" s="81"/>
      <c r="D9" s="34" t="s">
        <v>28</v>
      </c>
      <c r="E9" s="42">
        <v>25</v>
      </c>
      <c r="F9" s="33"/>
      <c r="G9" s="33"/>
      <c r="H9" s="33"/>
      <c r="I9" s="33"/>
    </row>
    <row r="10" spans="1:9" ht="15" customHeight="1">
      <c r="A10" s="63" t="s">
        <v>50</v>
      </c>
      <c r="B10" s="80"/>
      <c r="C10" s="81"/>
      <c r="D10" s="34" t="s">
        <v>28</v>
      </c>
      <c r="E10" s="42">
        <v>70</v>
      </c>
      <c r="F10" s="33"/>
      <c r="G10" s="33"/>
      <c r="H10" s="33"/>
      <c r="I10" s="33"/>
    </row>
    <row r="11" spans="1:9" ht="15" customHeight="1">
      <c r="A11" s="63" t="s">
        <v>58</v>
      </c>
      <c r="B11" s="64"/>
      <c r="C11" s="65"/>
      <c r="D11" s="34" t="s">
        <v>28</v>
      </c>
      <c r="E11" s="42">
        <v>5</v>
      </c>
      <c r="F11" s="33"/>
      <c r="G11" s="33"/>
      <c r="H11" s="33"/>
      <c r="I11" s="33"/>
    </row>
    <row r="12" spans="1:9" ht="15" customHeight="1">
      <c r="A12" s="63" t="s">
        <v>61</v>
      </c>
      <c r="B12" s="64"/>
      <c r="C12" s="65"/>
      <c r="D12" s="34" t="s">
        <v>27</v>
      </c>
      <c r="E12" s="42">
        <v>1</v>
      </c>
      <c r="F12" s="33"/>
      <c r="G12" s="33"/>
      <c r="H12" s="33"/>
      <c r="I12" s="33"/>
    </row>
    <row r="13" spans="1:9" ht="15" customHeight="1">
      <c r="A13" s="82" t="s">
        <v>46</v>
      </c>
      <c r="B13" s="83"/>
      <c r="C13" s="84"/>
      <c r="D13" s="34" t="s">
        <v>47</v>
      </c>
      <c r="E13" s="43">
        <v>186</v>
      </c>
      <c r="F13" s="33"/>
      <c r="G13" s="33"/>
      <c r="H13" s="33"/>
      <c r="I13" s="33"/>
    </row>
    <row r="14" spans="1:9" ht="15" customHeight="1">
      <c r="A14" s="63" t="s">
        <v>31</v>
      </c>
      <c r="B14" s="80"/>
      <c r="C14" s="81"/>
      <c r="D14" s="34" t="s">
        <v>8</v>
      </c>
      <c r="E14" s="43">
        <v>36.4</v>
      </c>
      <c r="F14" s="33"/>
      <c r="G14" s="33"/>
      <c r="H14" s="33"/>
      <c r="I14" s="33"/>
    </row>
    <row r="15" spans="1:9" ht="15" customHeight="1">
      <c r="A15" s="63" t="s">
        <v>34</v>
      </c>
      <c r="B15" s="80"/>
      <c r="C15" s="81"/>
      <c r="D15" s="34" t="s">
        <v>35</v>
      </c>
      <c r="E15" s="42">
        <v>2126</v>
      </c>
      <c r="F15" s="33"/>
      <c r="G15" s="33"/>
      <c r="H15" s="33"/>
      <c r="I15" s="33"/>
    </row>
    <row r="16" spans="1:9" ht="15" customHeight="1">
      <c r="A16" s="63" t="s">
        <v>40</v>
      </c>
      <c r="B16" s="80"/>
      <c r="C16" s="81"/>
      <c r="D16" s="34" t="s">
        <v>41</v>
      </c>
      <c r="E16" s="42">
        <v>0.25</v>
      </c>
      <c r="F16" s="33"/>
      <c r="G16" s="33"/>
      <c r="H16" s="33"/>
      <c r="I16" s="33"/>
    </row>
    <row r="17" spans="1:9" ht="15" customHeight="1">
      <c r="A17" s="63" t="s">
        <v>48</v>
      </c>
      <c r="B17" s="80"/>
      <c r="C17" s="81"/>
      <c r="D17" s="34" t="s">
        <v>49</v>
      </c>
      <c r="E17" s="49">
        <v>5</v>
      </c>
      <c r="F17" s="33"/>
      <c r="G17" s="33"/>
      <c r="H17" s="33"/>
      <c r="I17" s="33"/>
    </row>
    <row r="18" spans="1:9" ht="15" customHeight="1">
      <c r="A18" s="63" t="s">
        <v>56</v>
      </c>
      <c r="B18" s="64"/>
      <c r="C18" s="65"/>
      <c r="D18" s="34" t="s">
        <v>3</v>
      </c>
      <c r="E18" s="49">
        <v>80</v>
      </c>
      <c r="F18" s="33"/>
      <c r="G18" s="33"/>
      <c r="H18" s="33"/>
      <c r="I18" s="33"/>
    </row>
    <row r="19" spans="1:9" ht="15" customHeight="1" thickBot="1">
      <c r="A19" s="75"/>
      <c r="B19" s="76"/>
      <c r="C19" s="77"/>
      <c r="D19" s="33"/>
      <c r="E19" s="33"/>
      <c r="F19" s="33"/>
      <c r="G19" s="33"/>
      <c r="H19" s="33"/>
      <c r="I19" s="33"/>
    </row>
    <row r="20" spans="1:9" ht="15" customHeight="1">
      <c r="A20" s="32"/>
      <c r="B20" s="37"/>
      <c r="C20" s="37"/>
      <c r="D20" s="33"/>
      <c r="E20" s="33"/>
      <c r="F20" s="33"/>
      <c r="G20" s="33"/>
      <c r="H20" s="33"/>
      <c r="I20" s="33"/>
    </row>
    <row r="21" spans="1:9" ht="15" customHeight="1">
      <c r="A21" s="32"/>
      <c r="B21" s="33"/>
      <c r="C21" s="33"/>
      <c r="D21" s="33"/>
      <c r="E21" s="33"/>
      <c r="F21" s="33"/>
      <c r="G21" s="33"/>
      <c r="H21" s="33"/>
      <c r="I21" s="33"/>
    </row>
    <row r="22" spans="1:5" ht="15" customHeight="1" thickBot="1">
      <c r="A22" s="1"/>
      <c r="B22" s="2"/>
      <c r="C22" s="2"/>
      <c r="D22" s="2"/>
      <c r="E22" s="2"/>
    </row>
    <row r="23" spans="1:3" ht="14.25" thickBot="1" thickTop="1">
      <c r="A23" s="35" t="s">
        <v>0</v>
      </c>
      <c r="B23" s="4" t="s">
        <v>1</v>
      </c>
      <c r="C23" s="3"/>
    </row>
    <row r="24" spans="1:3" ht="25.5" customHeight="1" thickTop="1">
      <c r="A24" s="19" t="s">
        <v>22</v>
      </c>
      <c r="B24" s="39" t="s">
        <v>6</v>
      </c>
      <c r="C24" s="40">
        <v>15</v>
      </c>
    </row>
    <row r="25" spans="1:54" ht="15" thickBot="1">
      <c r="A25" s="17" t="s">
        <v>2</v>
      </c>
      <c r="B25" s="39" t="s">
        <v>3</v>
      </c>
      <c r="C25" s="41">
        <v>8</v>
      </c>
      <c r="D25" s="15">
        <v>1</v>
      </c>
      <c r="E25" s="15">
        <f>1/(1+C25/100)</f>
        <v>0.9259259259259258</v>
      </c>
      <c r="F25" s="15">
        <f>E25/(1+$C25/100)</f>
        <v>0.8573388203017831</v>
      </c>
      <c r="G25" s="15">
        <f>F25/(1+$C25/100)</f>
        <v>0.7938322410201695</v>
      </c>
      <c r="H25" s="15">
        <f aca="true" t="shared" si="0" ref="H25:BB25">G25/(1+$C25/100)</f>
        <v>0.7350298527964532</v>
      </c>
      <c r="I25" s="15">
        <f>H25/(1+$C25/100)</f>
        <v>0.6805831970337529</v>
      </c>
      <c r="J25" s="15">
        <f t="shared" si="0"/>
        <v>0.6301696268831045</v>
      </c>
      <c r="K25" s="15">
        <f>J25/(1+$C25/100)</f>
        <v>0.5834903952621338</v>
      </c>
      <c r="L25" s="15">
        <f t="shared" si="0"/>
        <v>0.5402688845019756</v>
      </c>
      <c r="M25" s="15">
        <f t="shared" si="0"/>
        <v>0.5002489671314588</v>
      </c>
      <c r="N25" s="15">
        <f t="shared" si="0"/>
        <v>0.4631934880846841</v>
      </c>
      <c r="O25" s="15">
        <f t="shared" si="0"/>
        <v>0.4288828593376704</v>
      </c>
      <c r="P25" s="15">
        <f t="shared" si="0"/>
        <v>0.3971137586459911</v>
      </c>
      <c r="Q25" s="15">
        <f t="shared" si="0"/>
        <v>0.36769792467221396</v>
      </c>
      <c r="R25" s="15">
        <f t="shared" si="0"/>
        <v>0.3404610413631611</v>
      </c>
      <c r="S25" s="15">
        <f t="shared" si="0"/>
        <v>0.3152417049658899</v>
      </c>
      <c r="T25" s="15">
        <f t="shared" si="0"/>
        <v>0.2918904675610091</v>
      </c>
      <c r="U25" s="15">
        <f t="shared" si="0"/>
        <v>0.27026895144537877</v>
      </c>
      <c r="V25" s="15">
        <f t="shared" si="0"/>
        <v>0.2502490291160914</v>
      </c>
      <c r="W25" s="15">
        <f t="shared" si="0"/>
        <v>0.23171206399638095</v>
      </c>
      <c r="X25" s="15">
        <f t="shared" si="0"/>
        <v>0.21454820740405642</v>
      </c>
      <c r="Y25" s="15">
        <f t="shared" si="0"/>
        <v>0.19865574759634852</v>
      </c>
      <c r="Z25" s="15">
        <f t="shared" si="0"/>
        <v>0.18394050703365603</v>
      </c>
      <c r="AA25" s="15">
        <f t="shared" si="0"/>
        <v>0.17031528429042223</v>
      </c>
      <c r="AB25" s="15">
        <f t="shared" si="0"/>
        <v>0.15769933730594649</v>
      </c>
      <c r="AC25" s="15">
        <f t="shared" si="0"/>
        <v>0.14601790491291342</v>
      </c>
      <c r="AD25" s="15">
        <f t="shared" si="0"/>
        <v>0.13520176380825316</v>
      </c>
      <c r="AE25" s="15">
        <f t="shared" si="0"/>
        <v>0.12518681834097514</v>
      </c>
      <c r="AF25" s="15">
        <f t="shared" si="0"/>
        <v>0.11591372068608809</v>
      </c>
      <c r="AG25" s="15">
        <f t="shared" si="0"/>
        <v>0.10732751915378526</v>
      </c>
      <c r="AH25" s="15">
        <f t="shared" si="0"/>
        <v>0.09937733254980116</v>
      </c>
      <c r="AI25" s="15">
        <f t="shared" si="0"/>
        <v>0.09201604865722329</v>
      </c>
      <c r="AJ25" s="15">
        <f t="shared" si="0"/>
        <v>0.08520004505298452</v>
      </c>
      <c r="AK25" s="15">
        <f t="shared" si="0"/>
        <v>0.0788889306046153</v>
      </c>
      <c r="AL25" s="15">
        <f t="shared" si="0"/>
        <v>0.07304530611538453</v>
      </c>
      <c r="AM25" s="15">
        <f t="shared" si="0"/>
        <v>0.06763454269943012</v>
      </c>
      <c r="AN25" s="15">
        <f t="shared" si="0"/>
        <v>0.0626245765735464</v>
      </c>
      <c r="AO25" s="15">
        <f t="shared" si="0"/>
        <v>0.057985719049580005</v>
      </c>
      <c r="AP25" s="15">
        <f t="shared" si="0"/>
        <v>0.05369048060146296</v>
      </c>
      <c r="AQ25" s="15">
        <f t="shared" si="0"/>
        <v>0.04971340796431755</v>
      </c>
      <c r="AR25" s="15">
        <f t="shared" si="0"/>
        <v>0.04603093330029402</v>
      </c>
      <c r="AS25" s="15">
        <f t="shared" si="0"/>
        <v>0.042621234537309274</v>
      </c>
      <c r="AT25" s="15">
        <f t="shared" si="0"/>
        <v>0.03946410605306414</v>
      </c>
      <c r="AU25" s="15">
        <f t="shared" si="0"/>
        <v>0.03654083893802235</v>
      </c>
      <c r="AV25" s="15">
        <f t="shared" si="0"/>
        <v>0.033834110127798474</v>
      </c>
      <c r="AW25" s="15">
        <f t="shared" si="0"/>
        <v>0.03132787974796155</v>
      </c>
      <c r="AX25" s="15">
        <f t="shared" si="0"/>
        <v>0.02900729606292736</v>
      </c>
      <c r="AY25" s="15">
        <f t="shared" si="0"/>
        <v>0.02685860746567348</v>
      </c>
      <c r="AZ25" s="15">
        <f t="shared" si="0"/>
        <v>0.0248690809867347</v>
      </c>
      <c r="BA25" s="15">
        <f t="shared" si="0"/>
        <v>0.023026926839569164</v>
      </c>
      <c r="BB25" s="15">
        <f t="shared" si="0"/>
        <v>0.02132122855515663</v>
      </c>
    </row>
    <row r="26" ht="15" thickBot="1">
      <c r="D26" s="29" t="s">
        <v>5</v>
      </c>
    </row>
    <row r="27" spans="1:54" ht="15.75" thickBot="1">
      <c r="A27" s="20" t="s">
        <v>21</v>
      </c>
      <c r="B27" s="18" t="s">
        <v>17</v>
      </c>
      <c r="C27" s="16">
        <f>C28+C46</f>
        <v>-655654.9180592988</v>
      </c>
      <c r="D27" s="29">
        <v>0</v>
      </c>
      <c r="E27" s="29">
        <f>IF(D27&lt;$C24,D27+1,"")</f>
        <v>1</v>
      </c>
      <c r="F27" s="29">
        <f aca="true" t="shared" si="1" ref="F27:BB27">IF(E27&lt;$C24,E27+1,"")</f>
        <v>2</v>
      </c>
      <c r="G27" s="29">
        <f t="shared" si="1"/>
        <v>3</v>
      </c>
      <c r="H27" s="29">
        <f t="shared" si="1"/>
        <v>4</v>
      </c>
      <c r="I27" s="29">
        <f t="shared" si="1"/>
        <v>5</v>
      </c>
      <c r="J27" s="29">
        <f t="shared" si="1"/>
        <v>6</v>
      </c>
      <c r="K27" s="29">
        <f t="shared" si="1"/>
        <v>7</v>
      </c>
      <c r="L27" s="29">
        <f t="shared" si="1"/>
        <v>8</v>
      </c>
      <c r="M27" s="29">
        <f t="shared" si="1"/>
        <v>9</v>
      </c>
      <c r="N27" s="29">
        <f t="shared" si="1"/>
        <v>10</v>
      </c>
      <c r="O27" s="29">
        <f t="shared" si="1"/>
        <v>11</v>
      </c>
      <c r="P27" s="29">
        <f t="shared" si="1"/>
        <v>12</v>
      </c>
      <c r="Q27" s="29">
        <f t="shared" si="1"/>
        <v>13</v>
      </c>
      <c r="R27" s="29">
        <f t="shared" si="1"/>
        <v>14</v>
      </c>
      <c r="S27" s="29">
        <f t="shared" si="1"/>
        <v>15</v>
      </c>
      <c r="T27" s="29">
        <f t="shared" si="1"/>
      </c>
      <c r="U27" s="29">
        <f t="shared" si="1"/>
      </c>
      <c r="V27" s="29">
        <f t="shared" si="1"/>
      </c>
      <c r="W27" s="29">
        <f t="shared" si="1"/>
      </c>
      <c r="X27" s="29">
        <f t="shared" si="1"/>
      </c>
      <c r="Y27" s="29">
        <f t="shared" si="1"/>
      </c>
      <c r="Z27" s="29">
        <f t="shared" si="1"/>
      </c>
      <c r="AA27" s="29">
        <f t="shared" si="1"/>
      </c>
      <c r="AB27" s="29">
        <f t="shared" si="1"/>
      </c>
      <c r="AC27" s="29">
        <f t="shared" si="1"/>
      </c>
      <c r="AD27" s="29">
        <f t="shared" si="1"/>
      </c>
      <c r="AE27" s="29">
        <f t="shared" si="1"/>
      </c>
      <c r="AF27" s="29">
        <f t="shared" si="1"/>
      </c>
      <c r="AG27" s="29">
        <f t="shared" si="1"/>
      </c>
      <c r="AH27" s="29">
        <f t="shared" si="1"/>
      </c>
      <c r="AI27" s="29">
        <f t="shared" si="1"/>
      </c>
      <c r="AJ27" s="29">
        <f t="shared" si="1"/>
      </c>
      <c r="AK27" s="29">
        <f t="shared" si="1"/>
      </c>
      <c r="AL27" s="29">
        <f t="shared" si="1"/>
      </c>
      <c r="AM27" s="29">
        <f t="shared" si="1"/>
      </c>
      <c r="AN27" s="29">
        <f t="shared" si="1"/>
      </c>
      <c r="AO27" s="29">
        <f t="shared" si="1"/>
      </c>
      <c r="AP27" s="29">
        <f t="shared" si="1"/>
      </c>
      <c r="AQ27" s="29">
        <f t="shared" si="1"/>
      </c>
      <c r="AR27" s="29">
        <f t="shared" si="1"/>
      </c>
      <c r="AS27" s="29">
        <f t="shared" si="1"/>
      </c>
      <c r="AT27" s="29">
        <f t="shared" si="1"/>
      </c>
      <c r="AU27" s="29">
        <f t="shared" si="1"/>
      </c>
      <c r="AV27" s="29">
        <f t="shared" si="1"/>
      </c>
      <c r="AW27" s="29">
        <f t="shared" si="1"/>
      </c>
      <c r="AX27" s="29">
        <f t="shared" si="1"/>
      </c>
      <c r="AY27" s="29">
        <f t="shared" si="1"/>
      </c>
      <c r="AZ27" s="29">
        <f t="shared" si="1"/>
      </c>
      <c r="BA27" s="29">
        <f t="shared" si="1"/>
      </c>
      <c r="BB27" s="29">
        <f t="shared" si="1"/>
      </c>
    </row>
    <row r="28" spans="1:54" ht="19.5" thickBot="1">
      <c r="A28" s="26" t="s">
        <v>9</v>
      </c>
      <c r="B28" s="21" t="s">
        <v>17</v>
      </c>
      <c r="C28" s="16">
        <f>SUM(D28:BB28)</f>
        <v>54822.224382731845</v>
      </c>
      <c r="D28" s="27">
        <f>D29*D25</f>
        <v>190</v>
      </c>
      <c r="E28" s="27">
        <f aca="true" t="shared" si="2" ref="E28:BB28">E29*E25</f>
        <v>3613.6152725104785</v>
      </c>
      <c r="F28" s="27">
        <f t="shared" si="2"/>
        <v>3345.940067139332</v>
      </c>
      <c r="G28" s="27">
        <f t="shared" si="2"/>
        <v>3098.0926547586405</v>
      </c>
      <c r="H28" s="27">
        <f t="shared" si="2"/>
        <v>2868.6043099617036</v>
      </c>
      <c r="I28" s="27">
        <f t="shared" si="2"/>
        <v>23073.611012828977</v>
      </c>
      <c r="J28" s="27">
        <f t="shared" si="2"/>
        <v>2459.365835015178</v>
      </c>
      <c r="K28" s="27">
        <f t="shared" si="2"/>
        <v>2277.1905879770165</v>
      </c>
      <c r="L28" s="27">
        <f t="shared" si="2"/>
        <v>0</v>
      </c>
      <c r="M28" s="27">
        <f t="shared" si="2"/>
        <v>0</v>
      </c>
      <c r="N28" s="27">
        <f t="shared" si="2"/>
        <v>13895.804642540523</v>
      </c>
      <c r="O28" s="27">
        <f t="shared" si="2"/>
        <v>0</v>
      </c>
      <c r="P28" s="27">
        <f t="shared" si="2"/>
        <v>0</v>
      </c>
      <c r="Q28" s="27">
        <f t="shared" si="2"/>
        <v>0</v>
      </c>
      <c r="R28" s="27">
        <f t="shared" si="2"/>
        <v>0</v>
      </c>
      <c r="S28" s="27">
        <f t="shared" si="2"/>
        <v>0</v>
      </c>
      <c r="T28" s="27">
        <f t="shared" si="2"/>
        <v>0</v>
      </c>
      <c r="U28" s="27">
        <f t="shared" si="2"/>
        <v>0</v>
      </c>
      <c r="V28" s="27">
        <f t="shared" si="2"/>
        <v>0</v>
      </c>
      <c r="W28" s="27">
        <f t="shared" si="2"/>
        <v>0</v>
      </c>
      <c r="X28" s="27">
        <f t="shared" si="2"/>
        <v>0</v>
      </c>
      <c r="Y28" s="27">
        <f t="shared" si="2"/>
        <v>0</v>
      </c>
      <c r="Z28" s="27">
        <f t="shared" si="2"/>
        <v>0</v>
      </c>
      <c r="AA28" s="27">
        <f t="shared" si="2"/>
        <v>0</v>
      </c>
      <c r="AB28" s="27">
        <f t="shared" si="2"/>
        <v>0</v>
      </c>
      <c r="AC28" s="27">
        <f t="shared" si="2"/>
        <v>0</v>
      </c>
      <c r="AD28" s="27">
        <f t="shared" si="2"/>
        <v>0</v>
      </c>
      <c r="AE28" s="27">
        <f t="shared" si="2"/>
        <v>0</v>
      </c>
      <c r="AF28" s="27">
        <f t="shared" si="2"/>
        <v>0</v>
      </c>
      <c r="AG28" s="27">
        <f t="shared" si="2"/>
        <v>0</v>
      </c>
      <c r="AH28" s="27">
        <f t="shared" si="2"/>
        <v>0</v>
      </c>
      <c r="AI28" s="27">
        <f t="shared" si="2"/>
        <v>0</v>
      </c>
      <c r="AJ28" s="27">
        <f t="shared" si="2"/>
        <v>0</v>
      </c>
      <c r="AK28" s="27">
        <f t="shared" si="2"/>
        <v>0</v>
      </c>
      <c r="AL28" s="27">
        <f t="shared" si="2"/>
        <v>0</v>
      </c>
      <c r="AM28" s="27">
        <f t="shared" si="2"/>
        <v>0</v>
      </c>
      <c r="AN28" s="27">
        <f t="shared" si="2"/>
        <v>0</v>
      </c>
      <c r="AO28" s="27">
        <f t="shared" si="2"/>
        <v>0</v>
      </c>
      <c r="AP28" s="27">
        <f t="shared" si="2"/>
        <v>0</v>
      </c>
      <c r="AQ28" s="27">
        <f t="shared" si="2"/>
        <v>0</v>
      </c>
      <c r="AR28" s="27">
        <f t="shared" si="2"/>
        <v>0</v>
      </c>
      <c r="AS28" s="27">
        <f t="shared" si="2"/>
        <v>0</v>
      </c>
      <c r="AT28" s="27">
        <f t="shared" si="2"/>
        <v>0</v>
      </c>
      <c r="AU28" s="27">
        <f t="shared" si="2"/>
        <v>0</v>
      </c>
      <c r="AV28" s="27">
        <f t="shared" si="2"/>
        <v>0</v>
      </c>
      <c r="AW28" s="27">
        <f t="shared" si="2"/>
        <v>0</v>
      </c>
      <c r="AX28" s="27">
        <f t="shared" si="2"/>
        <v>0</v>
      </c>
      <c r="AY28" s="27">
        <f t="shared" si="2"/>
        <v>0</v>
      </c>
      <c r="AZ28" s="27">
        <f t="shared" si="2"/>
        <v>0</v>
      </c>
      <c r="BA28" s="27">
        <f t="shared" si="2"/>
        <v>0</v>
      </c>
      <c r="BB28" s="27">
        <f t="shared" si="2"/>
        <v>0</v>
      </c>
    </row>
    <row r="29" spans="1:54" ht="14.25" customHeight="1" thickBot="1">
      <c r="A29" s="30" t="s">
        <v>24</v>
      </c>
      <c r="B29" s="28" t="s">
        <v>17</v>
      </c>
      <c r="C29" s="16">
        <f>SUM(D29:BB29)</f>
        <v>87508.93146017921</v>
      </c>
      <c r="D29" s="31">
        <f>D31+D32+D42+D43</f>
        <v>190</v>
      </c>
      <c r="E29" s="31">
        <f aca="true" t="shared" si="3" ref="E29:K29">E31+E32+E42+E43</f>
        <v>3902.7044943113174</v>
      </c>
      <c r="F29" s="31">
        <f t="shared" si="3"/>
        <v>3902.7044943113174</v>
      </c>
      <c r="G29" s="31">
        <f t="shared" si="3"/>
        <v>3902.7044943113174</v>
      </c>
      <c r="H29" s="31">
        <f t="shared" si="3"/>
        <v>3902.7044943113174</v>
      </c>
      <c r="I29" s="31">
        <f t="shared" si="3"/>
        <v>33902.704494311314</v>
      </c>
      <c r="J29" s="31">
        <f t="shared" si="3"/>
        <v>3902.7044943113174</v>
      </c>
      <c r="K29" s="31">
        <f t="shared" si="3"/>
        <v>3902.7044943113174</v>
      </c>
      <c r="L29" s="31">
        <f aca="true" t="shared" si="4" ref="L29:S29">L31+L32</f>
        <v>0</v>
      </c>
      <c r="M29" s="31">
        <f t="shared" si="4"/>
        <v>0</v>
      </c>
      <c r="N29" s="31">
        <f t="shared" si="4"/>
        <v>30000</v>
      </c>
      <c r="O29" s="31">
        <f t="shared" si="4"/>
        <v>0</v>
      </c>
      <c r="P29" s="31">
        <f t="shared" si="4"/>
        <v>0</v>
      </c>
      <c r="Q29" s="31">
        <f t="shared" si="4"/>
        <v>0</v>
      </c>
      <c r="R29" s="31">
        <f t="shared" si="4"/>
        <v>0</v>
      </c>
      <c r="S29" s="31">
        <f t="shared" si="4"/>
        <v>0</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3" ht="12.75">
      <c r="A30" s="13" t="s">
        <v>10</v>
      </c>
      <c r="C30" s="9"/>
    </row>
    <row r="31" spans="1:14" ht="12.75">
      <c r="A31" s="44" t="s">
        <v>32</v>
      </c>
      <c r="B31" s="45" t="s">
        <v>28</v>
      </c>
      <c r="C31" s="48">
        <f>E9</f>
        <v>25</v>
      </c>
      <c r="D31" s="2"/>
      <c r="I31">
        <f>E9*1000</f>
        <v>25000</v>
      </c>
      <c r="N31">
        <f>I31</f>
        <v>25000</v>
      </c>
    </row>
    <row r="32" spans="1:14" ht="12.75">
      <c r="A32" s="44" t="s">
        <v>33</v>
      </c>
      <c r="B32" s="45" t="s">
        <v>28</v>
      </c>
      <c r="C32" s="48">
        <f>E10</f>
        <v>70</v>
      </c>
      <c r="D32" s="2"/>
      <c r="I32">
        <f>E11*1000</f>
        <v>5000</v>
      </c>
      <c r="N32">
        <v>5000</v>
      </c>
    </row>
    <row r="33" ht="12.75">
      <c r="C33" s="9"/>
    </row>
    <row r="34" ht="12.75">
      <c r="A34" s="13" t="s">
        <v>11</v>
      </c>
    </row>
    <row r="35" spans="1:3" ht="12.75">
      <c r="A35" t="s">
        <v>19</v>
      </c>
      <c r="B35" s="8" t="s">
        <v>6</v>
      </c>
      <c r="C35">
        <v>40</v>
      </c>
    </row>
    <row r="37" spans="1:3" ht="12.75">
      <c r="A37" s="11" t="s">
        <v>20</v>
      </c>
      <c r="B37" s="8" t="s">
        <v>17</v>
      </c>
      <c r="C37" s="24"/>
    </row>
    <row r="38" spans="1:3" ht="14.25" customHeight="1">
      <c r="A38" s="23" t="s">
        <v>23</v>
      </c>
      <c r="B38" s="22"/>
      <c r="C38" s="17">
        <f>(1-POWER(1+C25/100,-C24))/(1-POWER(1+C25/100,-C35))</f>
        <v>0.7177992651303241</v>
      </c>
    </row>
    <row r="39" spans="1:3" ht="12.75">
      <c r="A39" s="10"/>
      <c r="B39" s="8"/>
      <c r="C39" s="12"/>
    </row>
    <row r="40" spans="1:3" ht="12.75">
      <c r="A40" s="14" t="s">
        <v>12</v>
      </c>
      <c r="C40" s="12"/>
    </row>
    <row r="41" spans="1:11" ht="12.75">
      <c r="A41" s="58" t="s">
        <v>67</v>
      </c>
      <c r="B41" s="59" t="s">
        <v>17</v>
      </c>
      <c r="C41" s="60">
        <v>19000</v>
      </c>
      <c r="D41" s="57"/>
      <c r="E41" s="57"/>
      <c r="F41" s="57"/>
      <c r="G41" s="57"/>
      <c r="H41" s="57"/>
      <c r="I41" s="57"/>
      <c r="J41" s="57"/>
      <c r="K41" s="57"/>
    </row>
    <row r="42" spans="1:11" ht="12.75">
      <c r="A42" s="58" t="s">
        <v>70</v>
      </c>
      <c r="B42" s="59" t="s">
        <v>17</v>
      </c>
      <c r="C42" s="55">
        <f>SUM(E42:K42)</f>
        <v>27318.93146017922</v>
      </c>
      <c r="D42" s="57"/>
      <c r="E42" s="61">
        <v>3902.7044943113174</v>
      </c>
      <c r="F42" s="61">
        <v>3902.7044943113174</v>
      </c>
      <c r="G42" s="61">
        <v>3902.7044943113174</v>
      </c>
      <c r="H42" s="61">
        <v>3902.7044943113174</v>
      </c>
      <c r="I42" s="61">
        <v>3902.7044943113174</v>
      </c>
      <c r="J42" s="61">
        <v>3902.7044943113174</v>
      </c>
      <c r="K42" s="61">
        <v>3902.7044943113174</v>
      </c>
    </row>
    <row r="43" spans="1:11" ht="12" customHeight="1">
      <c r="A43" s="56" t="s">
        <v>68</v>
      </c>
      <c r="B43" s="59" t="s">
        <v>17</v>
      </c>
      <c r="C43" s="60"/>
      <c r="D43" s="57">
        <f>C41*0.01</f>
        <v>190</v>
      </c>
      <c r="E43" s="57"/>
      <c r="F43" s="57"/>
      <c r="G43" s="57"/>
      <c r="H43" s="57"/>
      <c r="I43" s="57"/>
      <c r="J43" s="57"/>
      <c r="K43" s="57"/>
    </row>
    <row r="44" spans="1:3" ht="12.75">
      <c r="A44" s="10"/>
      <c r="C44" s="12"/>
    </row>
    <row r="45" spans="4:54" ht="15" thickBot="1">
      <c r="D45" s="29" t="s">
        <v>5</v>
      </c>
      <c r="E45" s="29">
        <f>E27</f>
        <v>1</v>
      </c>
      <c r="F45" s="29">
        <f>F27</f>
        <v>2</v>
      </c>
      <c r="G45" s="29">
        <f aca="true" t="shared" si="5" ref="G45:BB45">G27</f>
        <v>3</v>
      </c>
      <c r="H45" s="29">
        <f t="shared" si="5"/>
        <v>4</v>
      </c>
      <c r="I45" s="29">
        <f t="shared" si="5"/>
        <v>5</v>
      </c>
      <c r="J45" s="29">
        <f t="shared" si="5"/>
        <v>6</v>
      </c>
      <c r="K45" s="29">
        <f t="shared" si="5"/>
        <v>7</v>
      </c>
      <c r="L45" s="29">
        <f t="shared" si="5"/>
        <v>8</v>
      </c>
      <c r="M45" s="29">
        <f t="shared" si="5"/>
        <v>9</v>
      </c>
      <c r="N45" s="29">
        <f t="shared" si="5"/>
        <v>10</v>
      </c>
      <c r="O45" s="29">
        <f t="shared" si="5"/>
        <v>11</v>
      </c>
      <c r="P45" s="29">
        <f t="shared" si="5"/>
        <v>12</v>
      </c>
      <c r="Q45" s="29">
        <f t="shared" si="5"/>
        <v>13</v>
      </c>
      <c r="R45" s="29">
        <f t="shared" si="5"/>
        <v>14</v>
      </c>
      <c r="S45" s="29">
        <f t="shared" si="5"/>
        <v>15</v>
      </c>
      <c r="T45" s="29">
        <f t="shared" si="5"/>
      </c>
      <c r="U45" s="29">
        <f t="shared" si="5"/>
      </c>
      <c r="V45" s="29">
        <f t="shared" si="5"/>
      </c>
      <c r="W45" s="29">
        <f t="shared" si="5"/>
      </c>
      <c r="X45" s="29">
        <f t="shared" si="5"/>
      </c>
      <c r="Y45" s="29">
        <f t="shared" si="5"/>
      </c>
      <c r="Z45" s="29">
        <f t="shared" si="5"/>
      </c>
      <c r="AA45" s="29">
        <f t="shared" si="5"/>
      </c>
      <c r="AB45" s="29">
        <f t="shared" si="5"/>
      </c>
      <c r="AC45" s="29">
        <f t="shared" si="5"/>
      </c>
      <c r="AD45" s="29">
        <f t="shared" si="5"/>
      </c>
      <c r="AE45" s="29">
        <f t="shared" si="5"/>
      </c>
      <c r="AF45" s="29">
        <f t="shared" si="5"/>
      </c>
      <c r="AG45" s="29">
        <f t="shared" si="5"/>
      </c>
      <c r="AH45" s="29">
        <f t="shared" si="5"/>
      </c>
      <c r="AI45" s="29">
        <f t="shared" si="5"/>
      </c>
      <c r="AJ45" s="29">
        <f t="shared" si="5"/>
      </c>
      <c r="AK45" s="29">
        <f t="shared" si="5"/>
      </c>
      <c r="AL45" s="29">
        <f t="shared" si="5"/>
      </c>
      <c r="AM45" s="29">
        <f t="shared" si="5"/>
      </c>
      <c r="AN45" s="29">
        <f t="shared" si="5"/>
      </c>
      <c r="AO45" s="29">
        <f t="shared" si="5"/>
      </c>
      <c r="AP45" s="29">
        <f t="shared" si="5"/>
      </c>
      <c r="AQ45" s="29">
        <f t="shared" si="5"/>
      </c>
      <c r="AR45" s="29">
        <f t="shared" si="5"/>
      </c>
      <c r="AS45" s="29">
        <f t="shared" si="5"/>
      </c>
      <c r="AT45" s="29">
        <f t="shared" si="5"/>
      </c>
      <c r="AU45" s="29">
        <f t="shared" si="5"/>
      </c>
      <c r="AV45" s="29">
        <f t="shared" si="5"/>
      </c>
      <c r="AW45" s="29">
        <f t="shared" si="5"/>
      </c>
      <c r="AX45" s="29">
        <f t="shared" si="5"/>
      </c>
      <c r="AY45" s="29">
        <f t="shared" si="5"/>
      </c>
      <c r="AZ45" s="29">
        <f t="shared" si="5"/>
      </c>
      <c r="BA45" s="29">
        <f t="shared" si="5"/>
      </c>
      <c r="BB45" s="29">
        <f t="shared" si="5"/>
      </c>
    </row>
    <row r="46" spans="1:54" ht="19.5" thickBot="1">
      <c r="A46" s="26" t="s">
        <v>15</v>
      </c>
      <c r="B46" s="22" t="s">
        <v>17</v>
      </c>
      <c r="C46" s="16">
        <f>SUM(E46:BB46)</f>
        <v>-710477.1424420306</v>
      </c>
      <c r="D46" s="2"/>
      <c r="E46" s="27">
        <f aca="true" t="shared" si="6" ref="E46:AJ46">E47*E25</f>
        <v>-76856.2233693948</v>
      </c>
      <c r="F46" s="27">
        <f>F47*F25</f>
        <v>-71163.16978647665</v>
      </c>
      <c r="G46" s="27">
        <f t="shared" si="6"/>
        <v>-65891.82387636727</v>
      </c>
      <c r="H46" s="27">
        <f t="shared" si="6"/>
        <v>-61010.94803367339</v>
      </c>
      <c r="I46" s="27">
        <f t="shared" si="6"/>
        <v>-56491.61854969758</v>
      </c>
      <c r="J46" s="27">
        <f t="shared" si="6"/>
        <v>-52307.054212682946</v>
      </c>
      <c r="K46" s="27">
        <f t="shared" si="6"/>
        <v>-48432.45760433605</v>
      </c>
      <c r="L46" s="27">
        <f t="shared" si="6"/>
        <v>-44844.868152163006</v>
      </c>
      <c r="M46" s="27">
        <f t="shared" si="6"/>
        <v>-41523.02606681759</v>
      </c>
      <c r="N46" s="27">
        <f t="shared" si="6"/>
        <v>-38447.24635816443</v>
      </c>
      <c r="O46" s="27">
        <f>O47*O25</f>
        <v>-35599.30218348558</v>
      </c>
      <c r="P46" s="27">
        <f t="shared" si="6"/>
        <v>-32962.31683656072</v>
      </c>
      <c r="Q46" s="27">
        <f t="shared" si="6"/>
        <v>-30520.663737556224</v>
      </c>
      <c r="R46" s="27">
        <f t="shared" si="6"/>
        <v>-28259.873831070578</v>
      </c>
      <c r="S46" s="27">
        <f t="shared" si="6"/>
        <v>-26166.549843583867</v>
      </c>
      <c r="T46" s="27">
        <f t="shared" si="6"/>
        <v>0</v>
      </c>
      <c r="U46" s="27">
        <f t="shared" si="6"/>
        <v>0</v>
      </c>
      <c r="V46" s="27">
        <f t="shared" si="6"/>
        <v>0</v>
      </c>
      <c r="W46" s="27">
        <f t="shared" si="6"/>
        <v>0</v>
      </c>
      <c r="X46" s="27">
        <f t="shared" si="6"/>
        <v>0</v>
      </c>
      <c r="Y46" s="27">
        <f t="shared" si="6"/>
        <v>0</v>
      </c>
      <c r="Z46" s="27">
        <f t="shared" si="6"/>
        <v>0</v>
      </c>
      <c r="AA46" s="27">
        <f t="shared" si="6"/>
        <v>0</v>
      </c>
      <c r="AB46" s="27">
        <f t="shared" si="6"/>
        <v>0</v>
      </c>
      <c r="AC46" s="27">
        <f t="shared" si="6"/>
        <v>0</v>
      </c>
      <c r="AD46" s="27">
        <f t="shared" si="6"/>
        <v>0</v>
      </c>
      <c r="AE46" s="27">
        <f t="shared" si="6"/>
        <v>0</v>
      </c>
      <c r="AF46" s="27">
        <f t="shared" si="6"/>
        <v>0</v>
      </c>
      <c r="AG46" s="27">
        <f t="shared" si="6"/>
        <v>0</v>
      </c>
      <c r="AH46" s="27">
        <f t="shared" si="6"/>
        <v>0</v>
      </c>
      <c r="AI46" s="27">
        <f t="shared" si="6"/>
        <v>0</v>
      </c>
      <c r="AJ46" s="27">
        <f t="shared" si="6"/>
        <v>0</v>
      </c>
      <c r="AK46" s="27">
        <f aca="true" t="shared" si="7" ref="AK46:BB46">AK47*AK25</f>
        <v>0</v>
      </c>
      <c r="AL46" s="27">
        <f t="shared" si="7"/>
        <v>0</v>
      </c>
      <c r="AM46" s="27">
        <f t="shared" si="7"/>
        <v>0</v>
      </c>
      <c r="AN46" s="27">
        <f t="shared" si="7"/>
        <v>0</v>
      </c>
      <c r="AO46" s="27">
        <f t="shared" si="7"/>
        <v>0</v>
      </c>
      <c r="AP46" s="27">
        <f t="shared" si="7"/>
        <v>0</v>
      </c>
      <c r="AQ46" s="27">
        <f t="shared" si="7"/>
        <v>0</v>
      </c>
      <c r="AR46" s="27">
        <f t="shared" si="7"/>
        <v>0</v>
      </c>
      <c r="AS46" s="27">
        <f t="shared" si="7"/>
        <v>0</v>
      </c>
      <c r="AT46" s="27">
        <f t="shared" si="7"/>
        <v>0</v>
      </c>
      <c r="AU46" s="27">
        <f t="shared" si="7"/>
        <v>0</v>
      </c>
      <c r="AV46" s="27">
        <f t="shared" si="7"/>
        <v>0</v>
      </c>
      <c r="AW46" s="27">
        <f t="shared" si="7"/>
        <v>0</v>
      </c>
      <c r="AX46" s="27">
        <f t="shared" si="7"/>
        <v>0</v>
      </c>
      <c r="AY46" s="27">
        <f t="shared" si="7"/>
        <v>0</v>
      </c>
      <c r="AZ46" s="27">
        <f t="shared" si="7"/>
        <v>0</v>
      </c>
      <c r="BA46" s="27">
        <f t="shared" si="7"/>
        <v>0</v>
      </c>
      <c r="BB46" s="27">
        <f t="shared" si="7"/>
        <v>0</v>
      </c>
    </row>
    <row r="47" spans="1:54" ht="15.75" thickBot="1">
      <c r="A47" s="30" t="s">
        <v>25</v>
      </c>
      <c r="B47" s="8" t="s">
        <v>17</v>
      </c>
      <c r="C47" s="16">
        <f>SUM(E47:BB47)</f>
        <v>-1245070.8185841958</v>
      </c>
      <c r="E47" s="31">
        <f>E53-E61</f>
        <v>-83004.72123894638</v>
      </c>
      <c r="F47" s="31">
        <f aca="true" t="shared" si="8" ref="F47:S47">F53-F61</f>
        <v>-83004.72123894638</v>
      </c>
      <c r="G47" s="31">
        <f t="shared" si="8"/>
        <v>-83004.72123894638</v>
      </c>
      <c r="H47" s="31">
        <f t="shared" si="8"/>
        <v>-83004.72123894638</v>
      </c>
      <c r="I47" s="31">
        <f t="shared" si="8"/>
        <v>-83004.72123894638</v>
      </c>
      <c r="J47" s="31">
        <f t="shared" si="8"/>
        <v>-83004.72123894638</v>
      </c>
      <c r="K47" s="31">
        <f t="shared" si="8"/>
        <v>-83004.72123894638</v>
      </c>
      <c r="L47" s="31">
        <f t="shared" si="8"/>
        <v>-83004.72123894638</v>
      </c>
      <c r="M47" s="31">
        <f t="shared" si="8"/>
        <v>-83004.72123894638</v>
      </c>
      <c r="N47" s="31">
        <f t="shared" si="8"/>
        <v>-83004.72123894638</v>
      </c>
      <c r="O47" s="31">
        <f t="shared" si="8"/>
        <v>-83004.72123894638</v>
      </c>
      <c r="P47" s="31">
        <f t="shared" si="8"/>
        <v>-83004.72123894638</v>
      </c>
      <c r="Q47" s="31">
        <f t="shared" si="8"/>
        <v>-83004.72123894638</v>
      </c>
      <c r="R47" s="31">
        <f t="shared" si="8"/>
        <v>-83004.72123894638</v>
      </c>
      <c r="S47" s="31">
        <f t="shared" si="8"/>
        <v>-83004.72123894638</v>
      </c>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ht="12.75">
      <c r="A48" s="13" t="s">
        <v>13</v>
      </c>
    </row>
    <row r="49" spans="1:3" ht="12.75">
      <c r="A49" s="46" t="s">
        <v>52</v>
      </c>
      <c r="B49" s="45" t="s">
        <v>36</v>
      </c>
      <c r="C49" s="47">
        <f>E8*E13*24/1000</f>
        <v>669.6</v>
      </c>
    </row>
    <row r="51" ht="12.75">
      <c r="A51" s="13" t="s">
        <v>14</v>
      </c>
    </row>
    <row r="52" spans="1:3" ht="12.75">
      <c r="A52" s="46" t="s">
        <v>53</v>
      </c>
      <c r="B52" s="45" t="s">
        <v>7</v>
      </c>
      <c r="C52" s="44">
        <f>E12*E13*24</f>
        <v>4464</v>
      </c>
    </row>
    <row r="53" spans="1:19" ht="12.75">
      <c r="A53" s="46" t="s">
        <v>54</v>
      </c>
      <c r="B53" s="45" t="s">
        <v>38</v>
      </c>
      <c r="C53" s="50">
        <f>C52*E14/100</f>
        <v>1624.896</v>
      </c>
      <c r="E53">
        <f>C53</f>
        <v>1624.896</v>
      </c>
      <c r="F53">
        <f>E53</f>
        <v>1624.896</v>
      </c>
      <c r="G53">
        <f>F53</f>
        <v>1624.896</v>
      </c>
      <c r="H53">
        <f>G53</f>
        <v>1624.896</v>
      </c>
      <c r="I53">
        <f>H53</f>
        <v>1624.896</v>
      </c>
      <c r="J53">
        <f>I53</f>
        <v>1624.896</v>
      </c>
      <c r="K53">
        <f aca="true" t="shared" si="9" ref="K53:S53">J53</f>
        <v>1624.896</v>
      </c>
      <c r="L53">
        <f t="shared" si="9"/>
        <v>1624.896</v>
      </c>
      <c r="M53">
        <f t="shared" si="9"/>
        <v>1624.896</v>
      </c>
      <c r="N53">
        <f t="shared" si="9"/>
        <v>1624.896</v>
      </c>
      <c r="O53">
        <f t="shared" si="9"/>
        <v>1624.896</v>
      </c>
      <c r="P53">
        <f t="shared" si="9"/>
        <v>1624.896</v>
      </c>
      <c r="Q53">
        <f t="shared" si="9"/>
        <v>1624.896</v>
      </c>
      <c r="R53">
        <f t="shared" si="9"/>
        <v>1624.896</v>
      </c>
      <c r="S53">
        <f t="shared" si="9"/>
        <v>1624.896</v>
      </c>
    </row>
    <row r="55" ht="12.75">
      <c r="A55" s="13" t="s">
        <v>18</v>
      </c>
    </row>
    <row r="57" ht="12.75">
      <c r="A57" s="13" t="s">
        <v>16</v>
      </c>
    </row>
    <row r="58" ht="12.75">
      <c r="A58" s="13"/>
    </row>
    <row r="59" ht="12.75">
      <c r="A59" s="51" t="s">
        <v>37</v>
      </c>
    </row>
    <row r="60" spans="1:3" ht="12.75">
      <c r="A60" s="46" t="s">
        <v>55</v>
      </c>
      <c r="B60" s="45" t="s">
        <v>39</v>
      </c>
      <c r="C60" s="50">
        <f>C49/(E18/100)*859845/E15/1000</f>
        <v>338.5184689557855</v>
      </c>
    </row>
    <row r="61" spans="1:19" ht="12.75">
      <c r="A61" s="46" t="s">
        <v>57</v>
      </c>
      <c r="B61" s="44" t="s">
        <v>30</v>
      </c>
      <c r="C61" s="50">
        <f>C60*E16</f>
        <v>84.62961723894638</v>
      </c>
      <c r="E61">
        <f>C61*1000</f>
        <v>84629.61723894638</v>
      </c>
      <c r="F61">
        <f>E61</f>
        <v>84629.61723894638</v>
      </c>
      <c r="G61">
        <f>F61</f>
        <v>84629.61723894638</v>
      </c>
      <c r="H61">
        <f aca="true" t="shared" si="10" ref="H61:S61">G61</f>
        <v>84629.61723894638</v>
      </c>
      <c r="I61">
        <f t="shared" si="10"/>
        <v>84629.61723894638</v>
      </c>
      <c r="J61">
        <f t="shared" si="10"/>
        <v>84629.61723894638</v>
      </c>
      <c r="K61">
        <f t="shared" si="10"/>
        <v>84629.61723894638</v>
      </c>
      <c r="L61">
        <f t="shared" si="10"/>
        <v>84629.61723894638</v>
      </c>
      <c r="M61">
        <f t="shared" si="10"/>
        <v>84629.61723894638</v>
      </c>
      <c r="N61">
        <f t="shared" si="10"/>
        <v>84629.61723894638</v>
      </c>
      <c r="O61">
        <f t="shared" si="10"/>
        <v>84629.61723894638</v>
      </c>
      <c r="P61">
        <f t="shared" si="10"/>
        <v>84629.61723894638</v>
      </c>
      <c r="Q61">
        <f t="shared" si="10"/>
        <v>84629.61723894638</v>
      </c>
      <c r="R61">
        <f t="shared" si="10"/>
        <v>84629.61723894638</v>
      </c>
      <c r="S61">
        <f t="shared" si="10"/>
        <v>84629.61723894638</v>
      </c>
    </row>
    <row r="62" ht="12.75">
      <c r="A62" s="6"/>
    </row>
    <row r="63" ht="13.5" thickBot="1"/>
    <row r="64" spans="1:3" ht="15.75" thickBot="1">
      <c r="A64" s="20" t="s">
        <v>59</v>
      </c>
      <c r="B64" s="18" t="s">
        <v>29</v>
      </c>
      <c r="C64" s="16">
        <f>C49*1000</f>
        <v>669600</v>
      </c>
    </row>
    <row r="65" spans="1:3" ht="12.75">
      <c r="A65" s="7"/>
      <c r="B65" s="8"/>
      <c r="C65" s="3"/>
    </row>
    <row r="66" ht="13.5" thickBot="1"/>
    <row r="67" spans="1:3" ht="33" thickBot="1" thickTop="1">
      <c r="A67" s="52" t="s">
        <v>60</v>
      </c>
      <c r="B67" s="38" t="s">
        <v>8</v>
      </c>
      <c r="C67" s="62">
        <f>IF(C64&gt;0,C27*100/C64*C25/100/(1-POWER(1+C25/100,-C24)),"")</f>
        <v>-11.439645416955102</v>
      </c>
    </row>
    <row r="68" ht="13.5" thickTop="1"/>
  </sheetData>
  <sheetProtection/>
  <mergeCells count="16">
    <mergeCell ref="A18:C18"/>
    <mergeCell ref="A11:C11"/>
    <mergeCell ref="A12:C12"/>
    <mergeCell ref="A6:I6"/>
    <mergeCell ref="A7:C7"/>
    <mergeCell ref="A8:C8"/>
    <mergeCell ref="A19:C19"/>
    <mergeCell ref="A1:C1"/>
    <mergeCell ref="A16:C16"/>
    <mergeCell ref="A17:C17"/>
    <mergeCell ref="A13:C13"/>
    <mergeCell ref="A14:C14"/>
    <mergeCell ref="A2:C2"/>
    <mergeCell ref="A9:C9"/>
    <mergeCell ref="A10:C10"/>
    <mergeCell ref="A15:C15"/>
  </mergeCells>
  <printOptions gridLines="1"/>
  <pageMargins left="1.09" right="0.43" top="1" bottom="1" header="0.5" footer="0.5"/>
  <pageSetup fitToHeight="2" fitToWidth="1" horizontalDpi="200" verticalDpi="200" orientation="portrait"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dc:creator>
  <cp:keywords/>
  <dc:description/>
  <cp:lastModifiedBy>Vilma Kavaliova</cp:lastModifiedBy>
  <cp:lastPrinted>2011-06-26T21:59:14Z</cp:lastPrinted>
  <dcterms:created xsi:type="dcterms:W3CDTF">2011-01-13T11:46:47Z</dcterms:created>
  <dcterms:modified xsi:type="dcterms:W3CDTF">2021-12-30T07:21:48Z</dcterms:modified>
  <cp:category/>
  <cp:version/>
  <cp:contentType/>
  <cp:contentStatus/>
</cp:coreProperties>
</file>