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.baskeviciene\Desktop\Desktop\Karantinas\SPP+SVP\"/>
    </mc:Choice>
  </mc:AlternateContent>
  <xr:revisionPtr revIDLastSave="0" documentId="8_{BFC13906-DFC5-4244-8C88-9EB26A589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 - 02" sheetId="2" r:id="rId1"/>
    <sheet name="Stebėsenos rodiklia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2" l="1"/>
  <c r="L62" i="2"/>
  <c r="L101" i="2" l="1"/>
  <c r="N73" i="2"/>
  <c r="M73" i="2"/>
  <c r="L73" i="2"/>
  <c r="L26" i="2"/>
  <c r="L52" i="2"/>
  <c r="L49" i="2"/>
  <c r="L47" i="2"/>
  <c r="L43" i="2"/>
  <c r="L40" i="2"/>
  <c r="L33" i="2"/>
  <c r="L30" i="2"/>
  <c r="L22" i="2"/>
  <c r="L19" i="2"/>
  <c r="L16" i="2"/>
  <c r="M117" i="2"/>
  <c r="N117" i="2"/>
  <c r="L96" i="2"/>
  <c r="L97" i="2" s="1"/>
  <c r="L91" i="2"/>
  <c r="N33" i="2"/>
  <c r="M33" i="2"/>
  <c r="K33" i="2"/>
  <c r="L103" i="2"/>
  <c r="M95" i="2"/>
  <c r="N95" i="2"/>
  <c r="M83" i="2"/>
  <c r="N83" i="2"/>
  <c r="L83" i="2"/>
  <c r="M81" i="2"/>
  <c r="N81" i="2"/>
  <c r="L81" i="2"/>
  <c r="M77" i="2"/>
  <c r="N77" i="2"/>
  <c r="L77" i="2"/>
  <c r="L78" i="2" s="1"/>
  <c r="M71" i="2"/>
  <c r="N71" i="2"/>
  <c r="L71" i="2"/>
  <c r="M67" i="2"/>
  <c r="N67" i="2"/>
  <c r="N74" i="2" s="1"/>
  <c r="L67" i="2"/>
  <c r="L74" i="2" s="1"/>
  <c r="M69" i="2"/>
  <c r="N69" i="2"/>
  <c r="L69" i="2"/>
  <c r="M64" i="2"/>
  <c r="N64" i="2"/>
  <c r="L64" i="2"/>
  <c r="M59" i="2"/>
  <c r="N59" i="2"/>
  <c r="L59" i="2"/>
  <c r="L56" i="2"/>
  <c r="M56" i="2"/>
  <c r="N56" i="2"/>
  <c r="M52" i="2"/>
  <c r="N52" i="2"/>
  <c r="M47" i="2"/>
  <c r="N47" i="2"/>
  <c r="M16" i="2"/>
  <c r="N16" i="2"/>
  <c r="L65" i="2" l="1"/>
  <c r="M74" i="2"/>
  <c r="L34" i="2"/>
  <c r="L84" i="2"/>
  <c r="L95" i="2"/>
  <c r="L98" i="2" s="1"/>
  <c r="L104" i="2"/>
  <c r="N30" i="2"/>
  <c r="M30" i="2"/>
  <c r="K30" i="2"/>
  <c r="L105" i="2" l="1"/>
  <c r="L106" i="2" s="1"/>
  <c r="L107" i="2" s="1"/>
  <c r="N103" i="2"/>
  <c r="N101" i="2"/>
  <c r="N97" i="2"/>
  <c r="N98" i="2" s="1"/>
  <c r="N78" i="2"/>
  <c r="N62" i="2"/>
  <c r="N65" i="2" s="1"/>
  <c r="N49" i="2"/>
  <c r="N43" i="2"/>
  <c r="N40" i="2"/>
  <c r="N36" i="2"/>
  <c r="N26" i="2"/>
  <c r="N22" i="2"/>
  <c r="N19" i="2"/>
  <c r="N34" i="2" l="1"/>
  <c r="N57" i="2"/>
  <c r="N104" i="2"/>
  <c r="N84" i="2"/>
  <c r="N105" i="2" l="1"/>
  <c r="N106" i="2" s="1"/>
  <c r="N107" i="2" s="1"/>
  <c r="M101" i="2" l="1"/>
  <c r="M78" i="2"/>
  <c r="M62" i="2"/>
  <c r="M65" i="2" s="1"/>
  <c r="M49" i="2"/>
  <c r="M43" i="2"/>
  <c r="M40" i="2"/>
  <c r="M26" i="2"/>
  <c r="M22" i="2"/>
  <c r="M19" i="2"/>
  <c r="M34" i="2" l="1"/>
  <c r="K26" i="2"/>
  <c r="K22" i="2"/>
  <c r="K19" i="2"/>
  <c r="K73" i="2" l="1"/>
  <c r="K56" i="2"/>
  <c r="K52" i="2"/>
  <c r="K49" i="2"/>
  <c r="K47" i="2"/>
  <c r="K36" i="2"/>
  <c r="K64" i="2"/>
  <c r="K40" i="2"/>
  <c r="K71" i="2"/>
  <c r="K77" i="2"/>
  <c r="K62" i="2"/>
  <c r="K81" i="2"/>
  <c r="K83" i="2"/>
  <c r="K69" i="2"/>
  <c r="K67" i="2"/>
  <c r="K59" i="2"/>
  <c r="M103" i="2"/>
  <c r="M97" i="2"/>
  <c r="M98" i="2" s="1"/>
  <c r="M104" i="2" l="1"/>
  <c r="M105" i="2" s="1"/>
  <c r="M84" i="2"/>
  <c r="K103" i="2"/>
  <c r="K97" i="2"/>
  <c r="K95" i="2"/>
  <c r="K101" i="2"/>
  <c r="N118" i="2" l="1"/>
  <c r="M118" i="2"/>
  <c r="L118" i="2"/>
  <c r="L117" i="2"/>
  <c r="L119" i="2"/>
  <c r="L121" i="2"/>
  <c r="M120" i="2"/>
  <c r="M116" i="2"/>
  <c r="N120" i="2"/>
  <c r="N116" i="2"/>
  <c r="M119" i="2"/>
  <c r="N119" i="2"/>
  <c r="L124" i="2"/>
  <c r="L123" i="2" s="1"/>
  <c r="N122" i="2"/>
  <c r="M122" i="2"/>
  <c r="N124" i="2"/>
  <c r="N123" i="2" s="1"/>
  <c r="L120" i="2"/>
  <c r="L116" i="2"/>
  <c r="L122" i="2"/>
  <c r="M124" i="2"/>
  <c r="M123" i="2" s="1"/>
  <c r="M106" i="2"/>
  <c r="M107" i="2" s="1"/>
  <c r="L36" i="2"/>
  <c r="L57" i="2" s="1"/>
  <c r="M36" i="2"/>
  <c r="M57" i="2" s="1"/>
  <c r="L85" i="2" l="1"/>
  <c r="L86" i="2" s="1"/>
  <c r="L87" i="2" s="1"/>
  <c r="L108" i="2" s="1"/>
  <c r="L114" i="2"/>
  <c r="L113" i="2" s="1"/>
  <c r="L125" i="2" l="1"/>
  <c r="L127" i="2" s="1"/>
  <c r="N85" i="2"/>
  <c r="N86" i="2" s="1"/>
  <c r="N87" i="2" s="1"/>
  <c r="N108" i="2" s="1"/>
  <c r="M85" i="2"/>
  <c r="M86" i="2" s="1"/>
  <c r="M87" i="2" s="1"/>
  <c r="L128" i="2" l="1"/>
  <c r="M114" i="2" s="1"/>
  <c r="M121" i="2"/>
  <c r="N121" i="2"/>
  <c r="M108" i="2"/>
  <c r="M113" i="2" l="1"/>
  <c r="M125" i="2" l="1"/>
  <c r="M128" i="2" l="1"/>
  <c r="M127" i="2"/>
  <c r="N114" i="2" s="1"/>
  <c r="N113" i="2" s="1"/>
  <c r="N125" i="2" s="1"/>
  <c r="N128" i="2" l="1"/>
  <c r="N127" i="2"/>
</calcChain>
</file>

<file path=xl/sharedStrings.xml><?xml version="1.0" encoding="utf-8"?>
<sst xmlns="http://schemas.openxmlformats.org/spreadsheetml/2006/main" count="344" uniqueCount="229">
  <si>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</si>
  <si>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</si>
  <si>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</si>
  <si>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</si>
  <si>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</si>
  <si>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</si>
  <si>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</si>
  <si>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</si>
  <si>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>SBB</t>
  </si>
  <si>
    <t>Iš viso priemonei:</t>
  </si>
  <si>
    <t>SPP</t>
  </si>
  <si>
    <t>Finansavimo šaltinių suvestinė</t>
  </si>
  <si>
    <t>Finansavimo šaltiniai</t>
  </si>
  <si>
    <t>3.2.1.1.1</t>
  </si>
  <si>
    <t>3.2.1.1.2</t>
  </si>
  <si>
    <t>3.2.1.1.3</t>
  </si>
  <si>
    <t>3.2.1.2.1</t>
  </si>
  <si>
    <t>3.2.1.2.3</t>
  </si>
  <si>
    <t>3.2.1.2.4</t>
  </si>
  <si>
    <t>3.2.1.2.5</t>
  </si>
  <si>
    <t>3.2.1.3.1</t>
  </si>
  <si>
    <t>3.2.1.3.3</t>
  </si>
  <si>
    <t>3.2.1.4.1</t>
  </si>
  <si>
    <t>3.2.1.4.2</t>
  </si>
  <si>
    <t>3.2.1.4.3</t>
  </si>
  <si>
    <t>3.2.1.5.1</t>
  </si>
  <si>
    <t>3.2.1.6.1</t>
  </si>
  <si>
    <t>3.2.1.6.2</t>
  </si>
  <si>
    <t>3.2.1.2.2</t>
  </si>
  <si>
    <t>Veiklos vykdytojas</t>
  </si>
  <si>
    <t>3.2.1.4.4</t>
  </si>
  <si>
    <t>Švietimo sistemos Pažangos plano parengimas ir įgyvendinimas</t>
  </si>
  <si>
    <t>3.2.1.2.7</t>
  </si>
  <si>
    <t>Švietimo skyrius</t>
  </si>
  <si>
    <t>Neringos gimnazija</t>
  </si>
  <si>
    <t>Neringos meno mokykla</t>
  </si>
  <si>
    <t>Neringos sporto mokykla</t>
  </si>
  <si>
    <t>Miesto tvarkymo ir statybos skyrius</t>
  </si>
  <si>
    <t>Socialinės paramos skyrius</t>
  </si>
  <si>
    <t>Nidos lopšelio-darželio „Ąžuoliukas“ pastato modernizavimas (T)</t>
  </si>
  <si>
    <t>Juodkrantės IU pastato modernizavimas (T)</t>
  </si>
  <si>
    <t>Neringos meno mokyklos pastato atnaujinimas (T)</t>
  </si>
  <si>
    <t>Neringos meno mokyklos veiklos užtikrinimas (T)</t>
  </si>
  <si>
    <t>Neringos sporto mokyklos veiklos užtikrinimas (T)</t>
  </si>
  <si>
    <t xml:space="preserve"> FŠPUP finansavimas mokymo lėšomis (T)</t>
  </si>
  <si>
    <t>Neringos sporto mokyklos pastato atnaujinimas (T)</t>
  </si>
  <si>
    <t>Koordinuotai teikiamų paslaugų vaikams nuo gimimo iki 18 m. (turintiems did. ir l. did. SUP – iki 21 m.) ir vaiko atstovams pagal įstatymą koordinavimas (T)</t>
  </si>
  <si>
    <t>Stažuočių, mokymų pedagogų kompetencijų tobulinimui organizavimas (T)</t>
  </si>
  <si>
    <t>Pedagogų inovacijų skatinimas (T)</t>
  </si>
  <si>
    <t>Neformaliojo suaugusiųjų švietimo ir tęstinio mokymosi programų finansavimas (T)</t>
  </si>
  <si>
    <t xml:space="preserve">Ugdymosi pagal VUP kitoje savivaldybėje kompensavimo sistemos finansavimas (T)
</t>
  </si>
  <si>
    <t>2.2.3.1.1.</t>
  </si>
  <si>
    <t>2.2.3.2.1.</t>
  </si>
  <si>
    <t>2.2.3.2.2.</t>
  </si>
  <si>
    <t>Aktyvaus poilsio, laisvalaikio, sporto infrastruktūros atnaujinimas ir įrengimas
(T)</t>
  </si>
  <si>
    <t>Sporto zonų atnaujinimas ir įrengimas (T)</t>
  </si>
  <si>
    <t>Sporto renginių savivaldybėje ar partnerio teisėmis organizavimas (T)</t>
  </si>
  <si>
    <t>Geriausiųjų  sportininkų skatinimas (T)</t>
  </si>
  <si>
    <t>TIKSLŲ, UŽDAVINIŲ, PRIEMONIŲ IR VEIKLŲ IR IŠLAIDŲ SUVESTINĖ</t>
  </si>
  <si>
    <t>2025 m. poreikis (tūkst. Eur)</t>
  </si>
  <si>
    <t>2026 m. poreikis (tūkst. Eur)</t>
  </si>
  <si>
    <t>Savivaldybės strateginio plėtros plano priemonės kodas</t>
  </si>
  <si>
    <t>Viso:</t>
  </si>
  <si>
    <t>3.2.1.1.</t>
  </si>
  <si>
    <t>3.2.1.2.</t>
  </si>
  <si>
    <t>Iš viso uždaviniui:</t>
  </si>
  <si>
    <t>Iš viso prioritetui:</t>
  </si>
  <si>
    <t>Iš viso tikslui:</t>
  </si>
  <si>
    <t>Iš viso programai: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</si>
  <si>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</si>
  <si>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</si>
  <si>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</si>
  <si>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</si>
  <si>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</si>
  <si>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Visuomenės sveikatos rėmimo specialioji programa (VSP)</t>
  </si>
  <si>
    <t>Lietuvos Respublikos valstybės biudžeto dotacijos (VB)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</si>
  <si>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</si>
  <si>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</si>
  <si>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</si>
  <si>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</si>
  <si>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</si>
  <si>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</si>
  <si>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</si>
  <si>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</si>
  <si>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</si>
  <si>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</si>
  <si>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VB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</si>
  <si>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</si>
  <si>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</si>
  <si>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</si>
  <si>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</si>
  <si>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</si>
  <si>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R-03-02-02</t>
  </si>
  <si>
    <t>R-03-02-01</t>
  </si>
  <si>
    <t>Neformaliojo švietimo galimybėmis mokykloje ir kitur besinaudojančių mokinių dalis, proc.</t>
  </si>
  <si>
    <t>R-03-02-03</t>
  </si>
  <si>
    <t>R-03-02-04</t>
  </si>
  <si>
    <t>Aukščiausios kvalifikacijos mokytojų (metodininkų ir ekspertų) dalis, proc.</t>
  </si>
  <si>
    <t>R-03-02-05</t>
  </si>
  <si>
    <t>Pasitenkinimo lygis teikiamomis ugdymo paslaugomis, proc.</t>
  </si>
  <si>
    <t>R-02-02-01</t>
  </si>
  <si>
    <t>R-02-02-02</t>
  </si>
  <si>
    <t>Atnaujintos ir įrengtos sporto zonos ir infrastruktūra, sk.</t>
  </si>
  <si>
    <t>02. Švietimo ir sporto veiklos programa</t>
  </si>
  <si>
    <t>3.2 tikslas. Viešųjų paslaugų kokybės gerinimas</t>
  </si>
  <si>
    <t>3.2.1.1.1 veikla. Nidos lopšelio-darželio „Ąžuoliukas“ pastato modernizavimas</t>
  </si>
  <si>
    <t>V-03-02-01-01-01-01</t>
  </si>
  <si>
    <t>3.2.1.1.2 veikla. Neringos gimnazijos pastato modernizavimas</t>
  </si>
  <si>
    <t>V-03-02-01-01-02-01</t>
  </si>
  <si>
    <t>3.2.1.1.4 veikla. Neringos gimnazijos veiklos užtikrinimas</t>
  </si>
  <si>
    <t>V-03-02-01-01-04-01</t>
  </si>
  <si>
    <t>V-03-02-01-01-04-02</t>
  </si>
  <si>
    <t>V-03-02-01-01-04-03</t>
  </si>
  <si>
    <t>V-03-02-01-01-04-04</t>
  </si>
  <si>
    <t>V-03-02-01-01-04-05</t>
  </si>
  <si>
    <t>3.2.1.1.5 veikla. Nidos lopšelio-darželio „Ąžuoliukas“ veiklos užtikrinimas</t>
  </si>
  <si>
    <t>V-03-02-01-01-05-01</t>
  </si>
  <si>
    <t>V-03-02-01-01-05-02</t>
  </si>
  <si>
    <t>V-03-02-01-01-05-03</t>
  </si>
  <si>
    <t>3.2.1.2.2 veikla. Neringos meno mokyklos veiklos užtikrinimas</t>
  </si>
  <si>
    <t>V-03-02-01-02-02-01</t>
  </si>
  <si>
    <t>V-03-02-01-02-02-02</t>
  </si>
  <si>
    <t>3.2.1.2.4 veikla. Neringos sporto mokyklos veiklos užtikrinimas</t>
  </si>
  <si>
    <t>V-03-02-01-02-04-01</t>
  </si>
  <si>
    <t>V-03-02-01-02-04-02</t>
  </si>
  <si>
    <t>3.2.1.2.5 veikla. FŠPUP finansavimas mokymo lėšomis</t>
  </si>
  <si>
    <t>V-03-02-01-02-05</t>
  </si>
  <si>
    <t>3.2.1.2.6 veikla. NU programų NVŠ lėšomis vykdymas</t>
  </si>
  <si>
    <t>V-03-02-01-02-06</t>
  </si>
  <si>
    <t>3.2.1.3.1 veikla. Edukacinių renginių mokiniams organizavimas</t>
  </si>
  <si>
    <t>V-03-02-01-03-01</t>
  </si>
  <si>
    <t>3.2.1.3.3 veikla. Pedagoginės psichologinės pagalbos teikimas</t>
  </si>
  <si>
    <t>V-03-02-01-03-03</t>
  </si>
  <si>
    <t>3.2.1.3.6 veikla. Koordinuotai teikiamų paslaugų vaikams nuo gimimo iki 18 m. (turintiems did. ir l. did. SUP – iki 21 m.) ir vaiko atstovams pagal įstatymą koordinavimas</t>
  </si>
  <si>
    <t>V-03-02-01-03-06</t>
  </si>
  <si>
    <t>V-03-02-01-04-01</t>
  </si>
  <si>
    <t>3.2.1.4.3 veikla. Pedagogų inovacijų skatinimas</t>
  </si>
  <si>
    <t>V-03-02-01-04-03</t>
  </si>
  <si>
    <t>3.2.1.5.1 veikla. Neformaliojo suaugusiųjų švietimo ir tęstinio mokymosi programų finansavimas</t>
  </si>
  <si>
    <t>V-03-02-01-05-01-01</t>
  </si>
  <si>
    <t>V-03-02-01-05-01-02</t>
  </si>
  <si>
    <t>3.2.1.6.1 veikla. Švietimo bendruomenę motyvuojančių priemonių finansavimas</t>
  </si>
  <si>
    <t>V-03-02-01-06-01</t>
  </si>
  <si>
    <t>3.2.1.6.2 veikla. Ugdymosi pagal VUP kitoje savivaldybėje kompensavimo sistemos finansavimas</t>
  </si>
  <si>
    <t>V-03-02-01-06-02</t>
  </si>
  <si>
    <t>2.2 tikslas. Užtikrinti kultūrai, sportui ir gyvenimui patrauklios aplinkos kūrimą</t>
  </si>
  <si>
    <t>2.2.3.1.1 veikla. Aktyvaus poilsio, laisvalaikio, sporto infrastruktūros atnaujinimas ir įrengimas</t>
  </si>
  <si>
    <t>V-02-02-03-01-01-01</t>
  </si>
  <si>
    <t>2.2.3.2.1 veikla. Sporto renginių savivaldybėje ar partnerio teisėmis organizavimas</t>
  </si>
  <si>
    <t>V-02-02-03-02-01-01</t>
  </si>
  <si>
    <t>V-02-02-03-02-01-02</t>
  </si>
  <si>
    <t>3.2</t>
  </si>
  <si>
    <t>3.2.1.3.</t>
  </si>
  <si>
    <t>3.2.1.4.</t>
  </si>
  <si>
    <t>3.2.1.5.</t>
  </si>
  <si>
    <t>3.2.1.6.</t>
  </si>
  <si>
    <t>2.2.</t>
  </si>
  <si>
    <t>2.2.3.1.</t>
  </si>
  <si>
    <t>2.2.3.2.</t>
  </si>
  <si>
    <t>3.2.1.1.4</t>
  </si>
  <si>
    <t>Neringos gimnazijos veiklos užtikrinimas (T)</t>
  </si>
  <si>
    <t>3.2.1.1.5</t>
  </si>
  <si>
    <t>Nidos lopšelio-darželio „Ąžuoliukas“ veiklos užtikrinimas (T)</t>
  </si>
  <si>
    <t>Nidos lopšelis-darželis „Ąžuoliukas“</t>
  </si>
  <si>
    <t>Savivaldybės biudžeto lėšos (SBB)</t>
  </si>
  <si>
    <t>n.d.</t>
  </si>
  <si>
    <t>Pagrindinį ir aukštesnį PUPP lygį pasiekusių mokinių dalis, proc.</t>
  </si>
  <si>
    <t>Iš jo:</t>
  </si>
  <si>
    <t>02 Švietimo ir sporto veiklos programa</t>
  </si>
  <si>
    <t>Ikimokykliniame ir priešmokykliniame ugdyme dalyvaujančių 3–5 metų vaikų dalis, proc.</t>
  </si>
  <si>
    <t>Mokinių, turinčių specialiųjų ugdymosi poreikių, ugdomų integruotai bendrosios paskirties mokyklose, dalis, proc.</t>
  </si>
  <si>
    <t>Tris ir daugiau valstybinių brandos egzaminų išlaikiusių abiturientų dalis, proc.</t>
  </si>
  <si>
    <t xml:space="preserve">3.2.1 uždavinys. Užtikrinti kokybišką švietimo paslaugų teikimą </t>
  </si>
  <si>
    <t>BU gavėjų sk.</t>
  </si>
  <si>
    <t>IU ir PU gavėjų sk.</t>
  </si>
  <si>
    <t>NU gavėjų sk.</t>
  </si>
  <si>
    <t>Programos ugdytiniai, sk.</t>
  </si>
  <si>
    <t>Įvykdytos programos, sk.</t>
  </si>
  <si>
    <t>Organizuotas renginys, sk.</t>
  </si>
  <si>
    <t>Pedagoginės psichologinės pagalbos gavėjų, sk.</t>
  </si>
  <si>
    <t>Atvejų, kai VGK siūlymu vaikams buvo suteiktos koordinuotai teikiamos švietimo, socialinės ir sveikatos priežiūros paslaugos, dalis nuo visų svarstytų atvejų, proc.</t>
  </si>
  <si>
    <t>Dalyvių sk.</t>
  </si>
  <si>
    <t>Įgyvendinta programa, sk.</t>
  </si>
  <si>
    <t>Motyvuojančios sistemos, sk.</t>
  </si>
  <si>
    <t>Asmenų, besinaudojančių ugdymosi kompensavimo sistema, sk.</t>
  </si>
  <si>
    <t xml:space="preserve">Sporto renginiuose dalyvavusių dalyvių pasitenkinimo lygis, proc. </t>
  </si>
  <si>
    <t xml:space="preserve">2.2.3 uždavinys. Išvystyti gyventojų ir svečių poreikius atitinkančias sporto, fizinio aktyvumo ir poilsio paslaugas bei infrastruktūrą </t>
  </si>
  <si>
    <t>Vienai sąlyginei mokytojo pareigybei tenkančių mokinių sk. BU mokyklose, sk.</t>
  </si>
  <si>
    <t>Savivaldybės priklausomybės mokyklose ugdomų 3–5 metų vaikų, kurių deklaruota gyvenamoji vieta yra kitoje savivaldybėje, dalis, proc. (ŠVIS)</t>
  </si>
  <si>
    <t>Paskatintų pedagogų sk., vnt.</t>
  </si>
  <si>
    <t>KTF</t>
  </si>
  <si>
    <t>Mokyklų aprūpinimo geltonaisiais autobusais programos įgyvendinimas (P)</t>
  </si>
  <si>
    <t>V-03-02-01-01-08-01</t>
  </si>
  <si>
    <t>Mokyklinis autobusas, vnt.</t>
  </si>
  <si>
    <t>3.2.1.1.8 veikla. Mokyklų aprūpinimo geltonaisiais autobusais programos įgyvendinimas</t>
  </si>
  <si>
    <t>Motyvavimo ugdymui (si) sistemų sukūrimas bei tobulinimas</t>
  </si>
  <si>
    <t>2025–2027 METŲ STRATEGINIO VEIKLOS PLANO</t>
  </si>
  <si>
    <t>2027 m. poreikis (tūkst. Eur)</t>
  </si>
  <si>
    <t>Miesto tvarkymo ir statybos skyrius, Švietimo skyrius</t>
  </si>
  <si>
    <t>Neringos gimnazijos pastato modernizavimas (T)</t>
  </si>
  <si>
    <t>2.2.3.1.2.</t>
  </si>
  <si>
    <t>2.2.3.1.2 veikla. Sporto zonų atnaujinimas ir įrengimas</t>
  </si>
  <si>
    <t>3.2.1.2.6</t>
  </si>
  <si>
    <t>NU programų NVŠ lėšomis vykdymas (T)</t>
  </si>
  <si>
    <t>3.2.1.4.1 veikla. Pedagogų kompetencijų tobulinimo organizavimas</t>
  </si>
  <si>
    <t>Pedagogų, dalyvavusių stažuotėse ir mokymuose, sk.</t>
  </si>
  <si>
    <t>Pedagogų, patobulinusių kompetenciją, sk.</t>
  </si>
  <si>
    <t>Paskatintų pedagogų skaičius, asm.</t>
  </si>
  <si>
    <t>Organizuotų renginių skaičius, vnt.</t>
  </si>
  <si>
    <t>Sporto renginiuose dalyvavusių dalyvių pasitenkinimo lygis, proc.</t>
  </si>
  <si>
    <t>Paskatintų sportininkų skaičius, asm.</t>
  </si>
  <si>
    <t>2.2.3.2.2 veikla. Geriausiųjų  sportininkų skatinimas</t>
  </si>
  <si>
    <t>V-02-02-03-02-02</t>
  </si>
  <si>
    <t>Pastato ir aplinkos modernizavimas pagal mokyklos SVP, vnt.</t>
  </si>
  <si>
    <t>Pastato ir aplinkos modernizavimas, vnt</t>
  </si>
  <si>
    <t xml:space="preserve"> Edukacinių renginių mokiniams organizavimas (T)</t>
  </si>
  <si>
    <t>Pedagoginės psichologinės pagalbos teikimas  (T)</t>
  </si>
  <si>
    <t>Pedagogų kompetencijų tobulinimo organizavimas</t>
  </si>
  <si>
    <t>3.2.1.1.8</t>
  </si>
  <si>
    <t>3.2.1.3.6</t>
  </si>
  <si>
    <t>2027 m. poreikis</t>
  </si>
  <si>
    <t xml:space="preserve">Įrengta aktyvaus poilsio, laisvalaikio, sporto infrastruktūra, vnt. </t>
  </si>
  <si>
    <t xml:space="preserve">Atnaujinta aktyvaus poilsio, laisvalaikio, sporto infrastruktūra, vnt. </t>
  </si>
  <si>
    <t>V-02-02-03-01-01-02</t>
  </si>
  <si>
    <t>Įrengtos sporto zonos, vnt.</t>
  </si>
  <si>
    <t>Atnaujintos sporto zonos, vnt.</t>
  </si>
  <si>
    <t>V-02-02-03-01-02-01</t>
  </si>
  <si>
    <t>V-02-02-03-01-02-02</t>
  </si>
  <si>
    <t>Neringos savivaldybės 2025–2027 metų 
Strateginio veiklos plano
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</si>
</sst>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Calibri"/>
      <family val="2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color rgb="FF000000"/>
      <name val="Times New Roman"/>
      <family val="1"/>
      <charset val="186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C2E6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8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4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4" fillId="0" borderId="0" applyFont="0" applyFill="0" applyBorder="0" applyAlignment="0" applyProtection="0"/>
  </cellStyleXfs>
  <cellXfs count="367">
    <xf numFmtId="0" fontId="0" fillId="0" borderId="0" xfId="0"/>
    <xf numFmtId="0" fontId="23" fillId="0" borderId="0" xfId="0" applyFont="1"/>
    <xf numFmtId="0" fontId="23" fillId="0" borderId="0" xfId="0" applyFont="1" applyAlignment="1">
      <alignment wrapText="1"/>
    </xf>
    <xf numFmtId="49" fontId="22" fillId="0" borderId="0" xfId="0" applyNumberFormat="1" applyFont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9" fillId="34" borderId="38" xfId="0" applyFont="1" applyFill="1" applyBorder="1" applyAlignment="1">
      <alignment horizontal="left" vertical="center" wrapText="1"/>
    </xf>
    <xf numFmtId="0" fontId="29" fillId="34" borderId="14" xfId="0" applyFont="1" applyFill="1" applyBorder="1" applyAlignment="1">
      <alignment horizontal="left" vertical="center" wrapText="1"/>
    </xf>
    <xf numFmtId="0" fontId="25" fillId="39" borderId="14" xfId="0" applyFont="1" applyFill="1" applyBorder="1" applyAlignment="1">
      <alignment horizontal="left" vertical="center"/>
    </xf>
    <xf numFmtId="0" fontId="25" fillId="38" borderId="12" xfId="0" applyFont="1" applyFill="1" applyBorder="1" applyAlignment="1">
      <alignment horizontal="left" vertical="center"/>
    </xf>
    <xf numFmtId="0" fontId="25" fillId="0" borderId="14" xfId="0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39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4" fontId="29" fillId="0" borderId="12" xfId="0" applyNumberFormat="1" applyFont="1" applyBorder="1" applyAlignment="1">
      <alignment horizontal="center" vertical="center" wrapText="1"/>
    </xf>
    <xf numFmtId="164" fontId="29" fillId="0" borderId="41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7" fillId="36" borderId="52" xfId="0" applyFont="1" applyFill="1" applyBorder="1" applyAlignment="1">
      <alignment horizontal="center" vertical="center"/>
    </xf>
    <xf numFmtId="164" fontId="27" fillId="36" borderId="26" xfId="0" applyNumberFormat="1" applyFont="1" applyFill="1" applyBorder="1" applyAlignment="1">
      <alignment horizontal="center" vertical="center"/>
    </xf>
    <xf numFmtId="164" fontId="27" fillId="36" borderId="48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30" fillId="0" borderId="0" xfId="0" applyFont="1"/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164" fontId="29" fillId="0" borderId="45" xfId="0" applyNumberFormat="1" applyFont="1" applyBorder="1" applyAlignment="1">
      <alignment horizontal="center" vertical="center" wrapText="1"/>
    </xf>
    <xf numFmtId="0" fontId="28" fillId="36" borderId="52" xfId="0" applyFont="1" applyFill="1" applyBorder="1" applyAlignment="1">
      <alignment horizontal="center" vertical="center"/>
    </xf>
    <xf numFmtId="164" fontId="28" fillId="36" borderId="26" xfId="0" applyNumberFormat="1" applyFont="1" applyFill="1" applyBorder="1" applyAlignment="1">
      <alignment horizontal="center" vertical="center"/>
    </xf>
    <xf numFmtId="164" fontId="28" fillId="36" borderId="48" xfId="0" applyNumberFormat="1" applyFont="1" applyFill="1" applyBorder="1" applyAlignment="1">
      <alignment horizontal="center" vertical="center"/>
    </xf>
    <xf numFmtId="164" fontId="29" fillId="0" borderId="35" xfId="0" applyNumberFormat="1" applyFont="1" applyBorder="1" applyAlignment="1">
      <alignment horizontal="center" vertical="center" wrapText="1"/>
    </xf>
    <xf numFmtId="164" fontId="29" fillId="0" borderId="37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64" fontId="25" fillId="37" borderId="13" xfId="0" applyNumberFormat="1" applyFont="1" applyFill="1" applyBorder="1" applyAlignment="1">
      <alignment horizontal="center" vertical="center" wrapText="1"/>
    </xf>
    <xf numFmtId="164" fontId="25" fillId="37" borderId="12" xfId="0" applyNumberFormat="1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/>
    </xf>
    <xf numFmtId="164" fontId="27" fillId="36" borderId="15" xfId="0" applyNumberFormat="1" applyFont="1" applyFill="1" applyBorder="1" applyAlignment="1">
      <alignment horizontal="center" vertical="center"/>
    </xf>
    <xf numFmtId="164" fontId="27" fillId="36" borderId="45" xfId="0" applyNumberFormat="1" applyFont="1" applyFill="1" applyBorder="1" applyAlignment="1">
      <alignment horizontal="center" vertical="center"/>
    </xf>
    <xf numFmtId="164" fontId="27" fillId="41" borderId="27" xfId="0" applyNumberFormat="1" applyFont="1" applyFill="1" applyBorder="1" applyAlignment="1">
      <alignment horizontal="center"/>
    </xf>
    <xf numFmtId="164" fontId="27" fillId="41" borderId="44" xfId="0" applyNumberFormat="1" applyFont="1" applyFill="1" applyBorder="1" applyAlignment="1">
      <alignment horizontal="center"/>
    </xf>
    <xf numFmtId="164" fontId="25" fillId="0" borderId="13" xfId="0" applyNumberFormat="1" applyFont="1" applyBorder="1" applyAlignment="1">
      <alignment horizontal="center" vertical="center" wrapText="1"/>
    </xf>
    <xf numFmtId="164" fontId="25" fillId="0" borderId="42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164" fontId="25" fillId="0" borderId="39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 wrapText="1"/>
    </xf>
    <xf numFmtId="164" fontId="25" fillId="0" borderId="45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42" xfId="0" applyNumberFormat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 wrapText="1"/>
    </xf>
    <xf numFmtId="164" fontId="25" fillId="0" borderId="41" xfId="0" applyNumberFormat="1" applyFont="1" applyBorder="1" applyAlignment="1">
      <alignment horizontal="center" vertical="center" wrapText="1"/>
    </xf>
    <xf numFmtId="0" fontId="25" fillId="39" borderId="22" xfId="0" applyFont="1" applyFill="1" applyBorder="1"/>
    <xf numFmtId="164" fontId="28" fillId="35" borderId="26" xfId="0" applyNumberFormat="1" applyFont="1" applyFill="1" applyBorder="1" applyAlignment="1">
      <alignment horizontal="center" vertical="center"/>
    </xf>
    <xf numFmtId="164" fontId="28" fillId="35" borderId="48" xfId="0" applyNumberFormat="1" applyFont="1" applyFill="1" applyBorder="1" applyAlignment="1">
      <alignment horizontal="center" vertical="center"/>
    </xf>
    <xf numFmtId="0" fontId="31" fillId="0" borderId="0" xfId="0" applyFont="1"/>
    <xf numFmtId="164" fontId="27" fillId="39" borderId="20" xfId="0" applyNumberFormat="1" applyFont="1" applyFill="1" applyBorder="1" applyAlignment="1">
      <alignment horizontal="center" vertical="center"/>
    </xf>
    <xf numFmtId="164" fontId="27" fillId="39" borderId="49" xfId="0" applyNumberFormat="1" applyFont="1" applyFill="1" applyBorder="1" applyAlignment="1">
      <alignment horizontal="center" vertical="center"/>
    </xf>
    <xf numFmtId="0" fontId="27" fillId="0" borderId="0" xfId="0" applyFont="1"/>
    <xf numFmtId="164" fontId="27" fillId="34" borderId="20" xfId="0" applyNumberFormat="1" applyFont="1" applyFill="1" applyBorder="1" applyAlignment="1">
      <alignment horizontal="center" vertical="center"/>
    </xf>
    <xf numFmtId="164" fontId="27" fillId="34" borderId="4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6" fillId="37" borderId="0" xfId="0" applyFont="1" applyFill="1"/>
    <xf numFmtId="0" fontId="29" fillId="34" borderId="14" xfId="0" applyFont="1" applyFill="1" applyBorder="1" applyAlignment="1">
      <alignment vertical="center" wrapText="1"/>
    </xf>
    <xf numFmtId="0" fontId="25" fillId="39" borderId="14" xfId="0" applyFont="1" applyFill="1" applyBorder="1" applyAlignment="1">
      <alignment vertical="center"/>
    </xf>
    <xf numFmtId="0" fontId="25" fillId="39" borderId="12" xfId="0" applyFont="1" applyFill="1" applyBorder="1" applyAlignment="1">
      <alignment horizontal="center"/>
    </xf>
    <xf numFmtId="0" fontId="29" fillId="34" borderId="47" xfId="0" applyFont="1" applyFill="1" applyBorder="1" applyAlignment="1">
      <alignment horizontal="center" wrapText="1"/>
    </xf>
    <xf numFmtId="0" fontId="25" fillId="39" borderId="24" xfId="0" applyFont="1" applyFill="1" applyBorder="1" applyAlignment="1">
      <alignment horizontal="center"/>
    </xf>
    <xf numFmtId="0" fontId="25" fillId="35" borderId="24" xfId="0" applyFont="1" applyFill="1" applyBorder="1" applyAlignment="1">
      <alignment horizontal="center"/>
    </xf>
    <xf numFmtId="0" fontId="29" fillId="34" borderId="38" xfId="0" applyFont="1" applyFill="1" applyBorder="1" applyAlignment="1">
      <alignment vertical="center" wrapText="1"/>
    </xf>
    <xf numFmtId="0" fontId="29" fillId="39" borderId="14" xfId="0" applyFont="1" applyFill="1" applyBorder="1"/>
    <xf numFmtId="0" fontId="25" fillId="34" borderId="14" xfId="0" applyFont="1" applyFill="1" applyBorder="1"/>
    <xf numFmtId="0" fontId="29" fillId="34" borderId="43" xfId="0" applyFont="1" applyFill="1" applyBorder="1" applyAlignment="1">
      <alignment vertical="center" wrapText="1"/>
    </xf>
    <xf numFmtId="0" fontId="25" fillId="39" borderId="13" xfId="0" applyFont="1" applyFill="1" applyBorder="1"/>
    <xf numFmtId="0" fontId="25" fillId="39" borderId="15" xfId="0" applyFont="1" applyFill="1" applyBorder="1"/>
    <xf numFmtId="0" fontId="25" fillId="39" borderId="14" xfId="0" applyFont="1" applyFill="1" applyBorder="1"/>
    <xf numFmtId="0" fontId="25" fillId="38" borderId="14" xfId="0" applyFont="1" applyFill="1" applyBorder="1"/>
    <xf numFmtId="0" fontId="26" fillId="38" borderId="14" xfId="0" applyFont="1" applyFill="1" applyBorder="1"/>
    <xf numFmtId="0" fontId="33" fillId="44" borderId="19" xfId="0" applyFont="1" applyFill="1" applyBorder="1" applyAlignment="1">
      <alignment horizontal="center" vertical="center" wrapText="1"/>
    </xf>
    <xf numFmtId="0" fontId="33" fillId="44" borderId="36" xfId="0" applyFont="1" applyFill="1" applyBorder="1" applyAlignment="1">
      <alignment horizontal="center" vertical="center" wrapText="1"/>
    </xf>
    <xf numFmtId="0" fontId="33" fillId="44" borderId="54" xfId="0" applyFont="1" applyFill="1" applyBorder="1" applyAlignment="1">
      <alignment horizontal="center" vertical="center" wrapText="1"/>
    </xf>
    <xf numFmtId="165" fontId="33" fillId="44" borderId="57" xfId="0" applyNumberFormat="1" applyFont="1" applyFill="1" applyBorder="1" applyAlignment="1">
      <alignment horizontal="center"/>
    </xf>
    <xf numFmtId="0" fontId="35" fillId="50" borderId="5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5" fillId="50" borderId="64" xfId="0" applyFont="1" applyFill="1" applyBorder="1" applyAlignment="1">
      <alignment horizontal="center" vertical="center" wrapText="1"/>
    </xf>
    <xf numFmtId="164" fontId="33" fillId="34" borderId="36" xfId="0" applyNumberFormat="1" applyFont="1" applyFill="1" applyBorder="1" applyAlignment="1">
      <alignment horizontal="center"/>
    </xf>
    <xf numFmtId="164" fontId="34" fillId="0" borderId="40" xfId="0" applyNumberFormat="1" applyFont="1" applyBorder="1" applyAlignment="1">
      <alignment horizontal="center"/>
    </xf>
    <xf numFmtId="164" fontId="34" fillId="48" borderId="40" xfId="0" applyNumberFormat="1" applyFont="1" applyFill="1" applyBorder="1" applyAlignment="1">
      <alignment horizontal="center"/>
    </xf>
    <xf numFmtId="164" fontId="34" fillId="0" borderId="57" xfId="0" applyNumberFormat="1" applyFont="1" applyBorder="1" applyAlignment="1">
      <alignment horizontal="center"/>
    </xf>
    <xf numFmtId="164" fontId="33" fillId="34" borderId="60" xfId="0" applyNumberFormat="1" applyFont="1" applyFill="1" applyBorder="1" applyAlignment="1">
      <alignment horizontal="center"/>
    </xf>
    <xf numFmtId="164" fontId="34" fillId="0" borderId="61" xfId="0" applyNumberFormat="1" applyFont="1" applyBorder="1" applyAlignment="1">
      <alignment horizontal="center"/>
    </xf>
    <xf numFmtId="164" fontId="34" fillId="0" borderId="58" xfId="0" applyNumberFormat="1" applyFont="1" applyBorder="1" applyAlignment="1">
      <alignment horizontal="center"/>
    </xf>
    <xf numFmtId="164" fontId="34" fillId="0" borderId="62" xfId="0" applyNumberFormat="1" applyFont="1" applyBorder="1" applyAlignment="1">
      <alignment horizontal="center"/>
    </xf>
    <xf numFmtId="164" fontId="34" fillId="0" borderId="63" xfId="0" applyNumberFormat="1" applyFont="1" applyBorder="1" applyAlignment="1">
      <alignment horizontal="center"/>
    </xf>
    <xf numFmtId="164" fontId="33" fillId="44" borderId="65" xfId="0" applyNumberFormat="1" applyFont="1" applyFill="1" applyBorder="1" applyAlignment="1">
      <alignment horizontal="center"/>
    </xf>
    <xf numFmtId="164" fontId="29" fillId="0" borderId="14" xfId="0" applyNumberFormat="1" applyFont="1" applyBorder="1" applyAlignment="1">
      <alignment horizontal="center" vertical="center"/>
    </xf>
    <xf numFmtId="164" fontId="29" fillId="0" borderId="39" xfId="0" applyNumberFormat="1" applyFont="1" applyBorder="1" applyAlignment="1">
      <alignment horizontal="center" vertical="center"/>
    </xf>
    <xf numFmtId="0" fontId="25" fillId="37" borderId="12" xfId="0" applyFont="1" applyFill="1" applyBorder="1" applyAlignment="1">
      <alignment horizontal="center" vertical="center" wrapText="1"/>
    </xf>
    <xf numFmtId="164" fontId="26" fillId="0" borderId="0" xfId="0" applyNumberFormat="1" applyFont="1"/>
    <xf numFmtId="0" fontId="25" fillId="37" borderId="41" xfId="0" applyFont="1" applyFill="1" applyBorder="1" applyAlignment="1">
      <alignment horizontal="center" vertical="center" wrapText="1"/>
    </xf>
    <xf numFmtId="0" fontId="29" fillId="34" borderId="14" xfId="0" applyFont="1" applyFill="1" applyBorder="1"/>
    <xf numFmtId="0" fontId="25" fillId="0" borderId="13" xfId="0" applyFont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164" fontId="28" fillId="41" borderId="26" xfId="0" applyNumberFormat="1" applyFont="1" applyFill="1" applyBorder="1" applyAlignment="1">
      <alignment horizontal="center" vertical="center"/>
    </xf>
    <xf numFmtId="164" fontId="28" fillId="41" borderId="48" xfId="0" applyNumberFormat="1" applyFont="1" applyFill="1" applyBorder="1" applyAlignment="1">
      <alignment horizontal="center" vertical="center"/>
    </xf>
    <xf numFmtId="0" fontId="36" fillId="50" borderId="65" xfId="0" applyFont="1" applyFill="1" applyBorder="1" applyAlignment="1">
      <alignment horizontal="center" vertical="center" wrapText="1"/>
    </xf>
    <xf numFmtId="0" fontId="36" fillId="50" borderId="64" xfId="0" applyFont="1" applyFill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/>
    </xf>
    <xf numFmtId="0" fontId="36" fillId="0" borderId="64" xfId="0" applyFont="1" applyBorder="1" applyAlignment="1">
      <alignment horizontal="justify" vertical="center" wrapText="1"/>
    </xf>
    <xf numFmtId="0" fontId="36" fillId="0" borderId="64" xfId="0" applyFont="1" applyBorder="1" applyAlignment="1">
      <alignment horizontal="center" vertical="center" wrapText="1"/>
    </xf>
    <xf numFmtId="0" fontId="29" fillId="34" borderId="59" xfId="0" applyFont="1" applyFill="1" applyBorder="1" applyAlignment="1">
      <alignment vertical="center" wrapText="1"/>
    </xf>
    <xf numFmtId="0" fontId="27" fillId="41" borderId="52" xfId="0" applyFont="1" applyFill="1" applyBorder="1" applyAlignment="1">
      <alignment horizontal="center" vertical="center"/>
    </xf>
    <xf numFmtId="164" fontId="27" fillId="41" borderId="26" xfId="0" applyNumberFormat="1" applyFont="1" applyFill="1" applyBorder="1" applyAlignment="1">
      <alignment horizontal="center" vertical="center"/>
    </xf>
    <xf numFmtId="164" fontId="27" fillId="41" borderId="48" xfId="0" applyNumberFormat="1" applyFont="1" applyFill="1" applyBorder="1" applyAlignment="1">
      <alignment horizontal="center" vertical="center"/>
    </xf>
    <xf numFmtId="164" fontId="27" fillId="52" borderId="26" xfId="0" applyNumberFormat="1" applyFont="1" applyFill="1" applyBorder="1" applyAlignment="1">
      <alignment horizontal="center" vertical="center"/>
    </xf>
    <xf numFmtId="164" fontId="27" fillId="52" borderId="48" xfId="0" applyNumberFormat="1" applyFont="1" applyFill="1" applyBorder="1" applyAlignment="1">
      <alignment horizontal="center" vertical="center"/>
    </xf>
    <xf numFmtId="0" fontId="27" fillId="36" borderId="51" xfId="0" applyFont="1" applyFill="1" applyBorder="1" applyAlignment="1">
      <alignment horizontal="center" vertical="center"/>
    </xf>
    <xf numFmtId="164" fontId="27" fillId="36" borderId="11" xfId="0" applyNumberFormat="1" applyFont="1" applyFill="1" applyBorder="1" applyAlignment="1">
      <alignment horizontal="center" vertical="center"/>
    </xf>
    <xf numFmtId="164" fontId="27" fillId="36" borderId="46" xfId="0" applyNumberFormat="1" applyFont="1" applyFill="1" applyBorder="1" applyAlignment="1">
      <alignment horizontal="center" vertical="center"/>
    </xf>
    <xf numFmtId="164" fontId="27" fillId="36" borderId="26" xfId="0" applyNumberFormat="1" applyFont="1" applyFill="1" applyBorder="1" applyAlignment="1">
      <alignment horizontal="center" vertical="center" wrapText="1"/>
    </xf>
    <xf numFmtId="164" fontId="27" fillId="36" borderId="48" xfId="0" applyNumberFormat="1" applyFont="1" applyFill="1" applyBorder="1" applyAlignment="1">
      <alignment horizontal="center" vertical="center" wrapText="1"/>
    </xf>
    <xf numFmtId="164" fontId="27" fillId="52" borderId="70" xfId="0" applyNumberFormat="1" applyFont="1" applyFill="1" applyBorder="1" applyAlignment="1">
      <alignment horizontal="center" vertical="center"/>
    </xf>
    <xf numFmtId="164" fontId="28" fillId="35" borderId="52" xfId="0" applyNumberFormat="1" applyFont="1" applyFill="1" applyBorder="1" applyAlignment="1">
      <alignment horizontal="center" vertical="center"/>
    </xf>
    <xf numFmtId="164" fontId="27" fillId="34" borderId="71" xfId="0" applyNumberFormat="1" applyFont="1" applyFill="1" applyBorder="1" applyAlignment="1">
      <alignment horizontal="center"/>
    </xf>
    <xf numFmtId="164" fontId="27" fillId="34" borderId="20" xfId="0" applyNumberFormat="1" applyFont="1" applyFill="1" applyBorder="1" applyAlignment="1">
      <alignment horizontal="center"/>
    </xf>
    <xf numFmtId="164" fontId="27" fillId="34" borderId="49" xfId="0" applyNumberFormat="1" applyFont="1" applyFill="1" applyBorder="1" applyAlignment="1">
      <alignment horizontal="center"/>
    </xf>
    <xf numFmtId="164" fontId="27" fillId="39" borderId="52" xfId="0" applyNumberFormat="1" applyFont="1" applyFill="1" applyBorder="1" applyAlignment="1">
      <alignment horizontal="center"/>
    </xf>
    <xf numFmtId="164" fontId="27" fillId="39" borderId="26" xfId="0" applyNumberFormat="1" applyFont="1" applyFill="1" applyBorder="1" applyAlignment="1">
      <alignment horizontal="center"/>
    </xf>
    <xf numFmtId="164" fontId="27" fillId="39" borderId="48" xfId="0" applyNumberFormat="1" applyFont="1" applyFill="1" applyBorder="1" applyAlignment="1">
      <alignment horizontal="center"/>
    </xf>
    <xf numFmtId="164" fontId="27" fillId="52" borderId="32" xfId="0" applyNumberFormat="1" applyFont="1" applyFill="1" applyBorder="1" applyAlignment="1">
      <alignment horizontal="center" vertical="center"/>
    </xf>
    <xf numFmtId="164" fontId="27" fillId="52" borderId="64" xfId="0" applyNumberFormat="1" applyFont="1" applyFill="1" applyBorder="1" applyAlignment="1">
      <alignment horizontal="center" vertical="center"/>
    </xf>
    <xf numFmtId="164" fontId="27" fillId="38" borderId="52" xfId="0" applyNumberFormat="1" applyFont="1" applyFill="1" applyBorder="1" applyAlignment="1">
      <alignment horizontal="center" vertical="center"/>
    </xf>
    <xf numFmtId="164" fontId="27" fillId="38" borderId="26" xfId="0" applyNumberFormat="1" applyFont="1" applyFill="1" applyBorder="1" applyAlignment="1">
      <alignment horizontal="center" vertical="center"/>
    </xf>
    <xf numFmtId="164" fontId="27" fillId="38" borderId="48" xfId="0" applyNumberFormat="1" applyFont="1" applyFill="1" applyBorder="1" applyAlignment="1">
      <alignment horizontal="center" vertical="center"/>
    </xf>
    <xf numFmtId="164" fontId="27" fillId="39" borderId="71" xfId="0" applyNumberFormat="1" applyFont="1" applyFill="1" applyBorder="1" applyAlignment="1">
      <alignment horizontal="center" vertical="center"/>
    </xf>
    <xf numFmtId="164" fontId="27" fillId="34" borderId="71" xfId="0" applyNumberFormat="1" applyFont="1" applyFill="1" applyBorder="1" applyAlignment="1">
      <alignment horizontal="center" vertical="center"/>
    </xf>
    <xf numFmtId="164" fontId="33" fillId="47" borderId="36" xfId="0" applyNumberFormat="1" applyFont="1" applyFill="1" applyBorder="1" applyAlignment="1">
      <alignment horizontal="center"/>
    </xf>
    <xf numFmtId="164" fontId="25" fillId="0" borderId="27" xfId="0" applyNumberFormat="1" applyFont="1" applyBorder="1" applyAlignment="1">
      <alignment horizontal="center" vertical="center" wrapText="1"/>
    </xf>
    <xf numFmtId="164" fontId="25" fillId="0" borderId="44" xfId="0" applyNumberFormat="1" applyFont="1" applyBorder="1" applyAlignment="1">
      <alignment horizontal="center" vertical="center" wrapText="1"/>
    </xf>
    <xf numFmtId="0" fontId="25" fillId="37" borderId="28" xfId="0" applyFont="1" applyFill="1" applyBorder="1" applyAlignment="1">
      <alignment horizontal="center" vertical="center"/>
    </xf>
    <xf numFmtId="164" fontId="25" fillId="37" borderId="15" xfId="0" applyNumberFormat="1" applyFont="1" applyFill="1" applyBorder="1" applyAlignment="1">
      <alignment horizontal="center" vertical="center"/>
    </xf>
    <xf numFmtId="164" fontId="25" fillId="37" borderId="45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164" fontId="0" fillId="0" borderId="0" xfId="0" applyNumberFormat="1"/>
    <xf numFmtId="0" fontId="36" fillId="0" borderId="3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0" fillId="0" borderId="75" xfId="0" applyBorder="1"/>
    <xf numFmtId="0" fontId="36" fillId="0" borderId="36" xfId="0" applyFont="1" applyBorder="1" applyAlignment="1">
      <alignment horizontal="left" vertical="center" wrapText="1"/>
    </xf>
    <xf numFmtId="0" fontId="38" fillId="0" borderId="0" xfId="0" applyFont="1"/>
    <xf numFmtId="0" fontId="38" fillId="0" borderId="36" xfId="0" applyFont="1" applyBorder="1" applyAlignment="1">
      <alignment horizontal="center" vertical="center"/>
    </xf>
    <xf numFmtId="0" fontId="38" fillId="0" borderId="36" xfId="0" applyFont="1" applyBorder="1" applyAlignment="1">
      <alignment vertical="center"/>
    </xf>
    <xf numFmtId="0" fontId="38" fillId="0" borderId="36" xfId="0" applyFont="1" applyBorder="1" applyAlignment="1">
      <alignment vertical="center" wrapText="1"/>
    </xf>
    <xf numFmtId="0" fontId="39" fillId="0" borderId="65" xfId="0" applyFont="1" applyBorder="1" applyAlignment="1">
      <alignment horizontal="left" vertical="center" wrapText="1"/>
    </xf>
    <xf numFmtId="0" fontId="39" fillId="0" borderId="64" xfId="0" applyFont="1" applyBorder="1" applyAlignment="1">
      <alignment horizontal="justify" vertical="center" wrapText="1"/>
    </xf>
    <xf numFmtId="0" fontId="39" fillId="0" borderId="64" xfId="0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left" vertical="center" wrapText="1"/>
    </xf>
    <xf numFmtId="0" fontId="36" fillId="0" borderId="78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left" vertical="center" wrapText="1"/>
    </xf>
    <xf numFmtId="0" fontId="36" fillId="0" borderId="0" xfId="0" applyFont="1" applyAlignment="1">
      <alignment horizontal="justify" vertical="center" wrapText="1"/>
    </xf>
    <xf numFmtId="0" fontId="23" fillId="0" borderId="0" xfId="0" applyFont="1"/>
    <xf numFmtId="0" fontId="0" fillId="0" borderId="0" xfId="0"/>
    <xf numFmtId="0" fontId="28" fillId="33" borderId="1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textRotation="90" wrapText="1"/>
    </xf>
    <xf numFmtId="0" fontId="28" fillId="33" borderId="13" xfId="0" applyFont="1" applyFill="1" applyBorder="1" applyAlignment="1">
      <alignment horizontal="center" vertical="center" textRotation="90" wrapText="1"/>
    </xf>
    <xf numFmtId="0" fontId="28" fillId="33" borderId="12" xfId="0" applyFont="1" applyFill="1" applyBorder="1" applyAlignment="1">
      <alignment horizontal="center" vertical="center" textRotation="90" wrapText="1"/>
    </xf>
    <xf numFmtId="49" fontId="28" fillId="33" borderId="11" xfId="0" applyNumberFormat="1" applyFont="1" applyFill="1" applyBorder="1" applyAlignment="1">
      <alignment horizontal="center" vertical="center" textRotation="90" wrapText="1"/>
    </xf>
    <xf numFmtId="49" fontId="28" fillId="33" borderId="13" xfId="0" applyNumberFormat="1" applyFont="1" applyFill="1" applyBorder="1" applyAlignment="1">
      <alignment horizontal="center" vertical="center" textRotation="90" wrapText="1"/>
    </xf>
    <xf numFmtId="49" fontId="28" fillId="33" borderId="12" xfId="0" applyNumberFormat="1" applyFont="1" applyFill="1" applyBorder="1" applyAlignment="1">
      <alignment horizontal="center" vertical="center" textRotation="90" wrapText="1"/>
    </xf>
    <xf numFmtId="49" fontId="28" fillId="40" borderId="31" xfId="0" applyNumberFormat="1" applyFont="1" applyFill="1" applyBorder="1" applyAlignment="1">
      <alignment horizontal="center" vertical="center" wrapText="1"/>
    </xf>
    <xf numFmtId="49" fontId="28" fillId="40" borderId="23" xfId="0" applyNumberFormat="1" applyFont="1" applyFill="1" applyBorder="1" applyAlignment="1">
      <alignment horizontal="center" vertical="center" wrapText="1"/>
    </xf>
    <xf numFmtId="49" fontId="28" fillId="40" borderId="3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 wrapText="1"/>
    </xf>
    <xf numFmtId="49" fontId="28" fillId="40" borderId="11" xfId="0" applyNumberFormat="1" applyFont="1" applyFill="1" applyBorder="1" applyAlignment="1">
      <alignment horizontal="center" vertical="center" wrapText="1"/>
    </xf>
    <xf numFmtId="49" fontId="28" fillId="40" borderId="13" xfId="0" applyNumberFormat="1" applyFont="1" applyFill="1" applyBorder="1" applyAlignment="1">
      <alignment horizontal="center" vertical="center" wrapText="1"/>
    </xf>
    <xf numFmtId="49" fontId="28" fillId="40" borderId="12" xfId="0" applyNumberFormat="1" applyFont="1" applyFill="1" applyBorder="1" applyAlignment="1">
      <alignment horizontal="center" vertical="center" wrapText="1"/>
    </xf>
    <xf numFmtId="49" fontId="40" fillId="0" borderId="0" xfId="0" applyNumberFormat="1" applyFont="1" applyAlignment="1">
      <alignment horizontal="left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9" fillId="34" borderId="38" xfId="0" applyFont="1" applyFill="1" applyBorder="1" applyAlignment="1">
      <alignment horizontal="center" vertical="top" wrapText="1"/>
    </xf>
    <xf numFmtId="0" fontId="25" fillId="39" borderId="14" xfId="0" applyFont="1" applyFill="1" applyBorder="1" applyAlignment="1">
      <alignment horizontal="center" vertical="top"/>
    </xf>
    <xf numFmtId="0" fontId="25" fillId="0" borderId="1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8" fillId="34" borderId="18" xfId="0" applyFont="1" applyFill="1" applyBorder="1" applyAlignment="1">
      <alignment horizontal="left" vertical="center" wrapText="1"/>
    </xf>
    <xf numFmtId="0" fontId="28" fillId="34" borderId="69" xfId="0" applyFont="1" applyFill="1" applyBorder="1" applyAlignment="1">
      <alignment horizontal="left" vertical="center" wrapText="1"/>
    </xf>
    <xf numFmtId="164" fontId="29" fillId="0" borderId="45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8" fillId="33" borderId="51" xfId="0" applyFont="1" applyFill="1" applyBorder="1" applyAlignment="1">
      <alignment horizontal="center" vertical="center" textRotation="90" wrapText="1"/>
    </xf>
    <xf numFmtId="0" fontId="28" fillId="33" borderId="43" xfId="0" applyFont="1" applyFill="1" applyBorder="1" applyAlignment="1">
      <alignment horizontal="center" vertical="center" textRotation="90" wrapText="1"/>
    </xf>
    <xf numFmtId="0" fontId="28" fillId="33" borderId="47" xfId="0" applyFont="1" applyFill="1" applyBorder="1" applyAlignment="1">
      <alignment horizontal="center" vertical="center" textRotation="90" wrapText="1"/>
    </xf>
    <xf numFmtId="0" fontId="25" fillId="0" borderId="13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7" fillId="39" borderId="18" xfId="0" applyFont="1" applyFill="1" applyBorder="1" applyAlignment="1">
      <alignment horizontal="left" vertical="center"/>
    </xf>
    <xf numFmtId="0" fontId="27" fillId="39" borderId="69" xfId="0" applyFont="1" applyFill="1" applyBorder="1" applyAlignment="1">
      <alignment horizontal="left" vertical="center"/>
    </xf>
    <xf numFmtId="0" fontId="28" fillId="33" borderId="46" xfId="0" applyFont="1" applyFill="1" applyBorder="1" applyAlignment="1">
      <alignment horizontal="center" vertical="center" wrapText="1"/>
    </xf>
    <xf numFmtId="0" fontId="28" fillId="33" borderId="42" xfId="0" applyFont="1" applyFill="1" applyBorder="1" applyAlignment="1">
      <alignment horizontal="center" vertical="center" wrapText="1"/>
    </xf>
    <xf numFmtId="0" fontId="28" fillId="33" borderId="41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left" vertical="center"/>
    </xf>
    <xf numFmtId="0" fontId="27" fillId="35" borderId="39" xfId="0" applyFont="1" applyFill="1" applyBorder="1" applyAlignment="1">
      <alignment horizontal="left" vertical="center"/>
    </xf>
    <xf numFmtId="0" fontId="25" fillId="38" borderId="14" xfId="0" applyFont="1" applyFill="1" applyBorder="1" applyAlignment="1">
      <alignment horizontal="center" vertical="top"/>
    </xf>
    <xf numFmtId="164" fontId="25" fillId="37" borderId="45" xfId="0" applyNumberFormat="1" applyFont="1" applyFill="1" applyBorder="1" applyAlignment="1">
      <alignment horizontal="center" vertical="center" wrapText="1"/>
    </xf>
    <xf numFmtId="0" fontId="26" fillId="37" borderId="41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164" fontId="25" fillId="37" borderId="15" xfId="0" applyNumberFormat="1" applyFont="1" applyFill="1" applyBorder="1" applyAlignment="1">
      <alignment horizontal="center" vertical="center" wrapText="1"/>
    </xf>
    <xf numFmtId="164" fontId="26" fillId="37" borderId="12" xfId="0" applyNumberFormat="1" applyFont="1" applyFill="1" applyBorder="1" applyAlignment="1">
      <alignment horizontal="center" vertical="center" wrapText="1"/>
    </xf>
    <xf numFmtId="0" fontId="26" fillId="37" borderId="12" xfId="0" applyFont="1" applyFill="1" applyBorder="1" applyAlignment="1">
      <alignment horizontal="center" vertical="center" wrapText="1"/>
    </xf>
    <xf numFmtId="0" fontId="25" fillId="37" borderId="14" xfId="0" applyFont="1" applyFill="1" applyBorder="1" applyAlignment="1">
      <alignment horizontal="center" vertical="top"/>
    </xf>
    <xf numFmtId="0" fontId="25" fillId="39" borderId="15" xfId="0" applyFont="1" applyFill="1" applyBorder="1" applyAlignment="1">
      <alignment horizontal="center" vertical="top"/>
    </xf>
    <xf numFmtId="0" fontId="25" fillId="38" borderId="15" xfId="0" applyFont="1" applyFill="1" applyBorder="1" applyAlignment="1">
      <alignment horizontal="center" vertical="top"/>
    </xf>
    <xf numFmtId="0" fontId="25" fillId="37" borderId="15" xfId="0" applyFont="1" applyFill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22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5" fillId="37" borderId="14" xfId="0" applyFont="1" applyFill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37" borderId="25" xfId="0" applyFont="1" applyFill="1" applyBorder="1" applyAlignment="1">
      <alignment horizontal="left" vertical="center" wrapText="1"/>
    </xf>
    <xf numFmtId="0" fontId="27" fillId="52" borderId="53" xfId="0" applyFont="1" applyFill="1" applyBorder="1" applyAlignment="1">
      <alignment horizontal="right" vertical="center"/>
    </xf>
    <xf numFmtId="0" fontId="27" fillId="52" borderId="19" xfId="0" applyFont="1" applyFill="1" applyBorder="1" applyAlignment="1">
      <alignment horizontal="right" vertical="center"/>
    </xf>
    <xf numFmtId="0" fontId="27" fillId="52" borderId="70" xfId="0" applyFont="1" applyFill="1" applyBorder="1" applyAlignment="1">
      <alignment horizontal="right" vertical="center"/>
    </xf>
    <xf numFmtId="0" fontId="25" fillId="37" borderId="25" xfId="0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5" fillId="37" borderId="15" xfId="0" applyFont="1" applyFill="1" applyBorder="1" applyAlignment="1">
      <alignment horizontal="center" vertical="center" wrapText="1"/>
    </xf>
    <xf numFmtId="0" fontId="25" fillId="37" borderId="13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left" vertical="center" wrapText="1"/>
    </xf>
    <xf numFmtId="0" fontId="25" fillId="37" borderId="24" xfId="0" applyFont="1" applyFill="1" applyBorder="1" applyAlignment="1">
      <alignment horizontal="left" vertical="center" wrapText="1"/>
    </xf>
    <xf numFmtId="0" fontId="25" fillId="37" borderId="15" xfId="0" applyFont="1" applyFill="1" applyBorder="1" applyAlignment="1">
      <alignment horizontal="left" vertical="center" wrapText="1"/>
    </xf>
    <xf numFmtId="0" fontId="25" fillId="37" borderId="13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/>
    </xf>
    <xf numFmtId="0" fontId="25" fillId="37" borderId="12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5" fillId="37" borderId="29" xfId="0" applyFont="1" applyFill="1" applyBorder="1" applyAlignment="1">
      <alignment horizontal="left" vertical="top" wrapText="1"/>
    </xf>
    <xf numFmtId="0" fontId="25" fillId="37" borderId="0" xfId="0" applyFont="1" applyFill="1" applyAlignment="1">
      <alignment horizontal="left" vertical="top" wrapText="1"/>
    </xf>
    <xf numFmtId="0" fontId="25" fillId="37" borderId="30" xfId="0" applyFont="1" applyFill="1" applyBorder="1" applyAlignment="1">
      <alignment horizontal="left" vertical="top" wrapText="1"/>
    </xf>
    <xf numFmtId="0" fontId="25" fillId="37" borderId="14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7" fillId="52" borderId="54" xfId="0" applyFont="1" applyFill="1" applyBorder="1" applyAlignment="1">
      <alignment horizontal="right" vertical="center"/>
    </xf>
    <xf numFmtId="0" fontId="27" fillId="52" borderId="19" xfId="0" applyFont="1" applyFill="1" applyBorder="1" applyAlignment="1">
      <alignment horizontal="right"/>
    </xf>
    <xf numFmtId="0" fontId="27" fillId="52" borderId="54" xfId="0" applyFont="1" applyFill="1" applyBorder="1" applyAlignment="1">
      <alignment horizontal="right"/>
    </xf>
    <xf numFmtId="0" fontId="27" fillId="34" borderId="14" xfId="0" applyFont="1" applyFill="1" applyBorder="1" applyAlignment="1">
      <alignment horizontal="right"/>
    </xf>
    <xf numFmtId="0" fontId="27" fillId="34" borderId="16" xfId="0" applyFont="1" applyFill="1" applyBorder="1" applyAlignment="1">
      <alignment horizontal="right"/>
    </xf>
    <xf numFmtId="0" fontId="26" fillId="0" borderId="1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8" fillId="42" borderId="24" xfId="0" applyFont="1" applyFill="1" applyBorder="1" applyAlignment="1" applyProtection="1">
      <alignment horizontal="right" vertical="center"/>
      <protection locked="0"/>
    </xf>
    <xf numFmtId="0" fontId="28" fillId="42" borderId="30" xfId="0" applyFont="1" applyFill="1" applyBorder="1" applyAlignment="1" applyProtection="1">
      <alignment horizontal="right" vertical="center"/>
      <protection locked="0"/>
    </xf>
    <xf numFmtId="0" fontId="27" fillId="34" borderId="14" xfId="0" applyFont="1" applyFill="1" applyBorder="1" applyAlignment="1">
      <alignment horizontal="left"/>
    </xf>
    <xf numFmtId="0" fontId="27" fillId="34" borderId="12" xfId="0" applyFont="1" applyFill="1" applyBorder="1" applyAlignment="1">
      <alignment horizontal="left"/>
    </xf>
    <xf numFmtId="0" fontId="27" fillId="34" borderId="41" xfId="0" applyFont="1" applyFill="1" applyBorder="1" applyAlignment="1">
      <alignment horizontal="left"/>
    </xf>
    <xf numFmtId="0" fontId="27" fillId="39" borderId="14" xfId="0" applyFont="1" applyFill="1" applyBorder="1" applyAlignment="1">
      <alignment horizontal="left"/>
    </xf>
    <xf numFmtId="0" fontId="27" fillId="39" borderId="39" xfId="0" applyFont="1" applyFill="1" applyBorder="1" applyAlignment="1">
      <alignment horizontal="left"/>
    </xf>
    <xf numFmtId="0" fontId="27" fillId="43" borderId="14" xfId="0" applyFont="1" applyFill="1" applyBorder="1" applyAlignment="1">
      <alignment horizontal="left"/>
    </xf>
    <xf numFmtId="0" fontId="27" fillId="43" borderId="39" xfId="0" applyFont="1" applyFill="1" applyBorder="1" applyAlignment="1">
      <alignment horizontal="left"/>
    </xf>
    <xf numFmtId="0" fontId="25" fillId="37" borderId="28" xfId="0" applyFont="1" applyFill="1" applyBorder="1" applyAlignment="1">
      <alignment horizontal="left" vertical="top" wrapText="1"/>
    </xf>
    <xf numFmtId="0" fontId="25" fillId="37" borderId="23" xfId="0" applyFont="1" applyFill="1" applyBorder="1" applyAlignment="1">
      <alignment horizontal="left" vertical="top" wrapText="1"/>
    </xf>
    <xf numFmtId="0" fontId="25" fillId="37" borderId="33" xfId="0" applyFont="1" applyFill="1" applyBorder="1" applyAlignment="1">
      <alignment horizontal="left" vertical="top" wrapText="1"/>
    </xf>
    <xf numFmtId="0" fontId="27" fillId="39" borderId="29" xfId="0" applyFont="1" applyFill="1" applyBorder="1" applyAlignment="1">
      <alignment horizontal="right"/>
    </xf>
    <xf numFmtId="0" fontId="33" fillId="45" borderId="50" xfId="0" applyFont="1" applyFill="1" applyBorder="1" applyAlignment="1">
      <alignment horizontal="right" vertical="top" wrapText="1"/>
    </xf>
    <xf numFmtId="0" fontId="33" fillId="45" borderId="10" xfId="0" applyFont="1" applyFill="1" applyBorder="1" applyAlignment="1">
      <alignment horizontal="right" vertical="top" wrapText="1"/>
    </xf>
    <xf numFmtId="0" fontId="33" fillId="45" borderId="64" xfId="0" applyFont="1" applyFill="1" applyBorder="1" applyAlignment="1">
      <alignment horizontal="right" vertical="top" wrapText="1"/>
    </xf>
    <xf numFmtId="0" fontId="27" fillId="52" borderId="50" xfId="0" applyFont="1" applyFill="1" applyBorder="1" applyAlignment="1">
      <alignment horizontal="right" vertical="center"/>
    </xf>
    <xf numFmtId="0" fontId="26" fillId="0" borderId="24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48" borderId="38" xfId="0" applyFont="1" applyFill="1" applyBorder="1" applyAlignment="1">
      <alignment horizontal="left" vertical="top" wrapText="1"/>
    </xf>
    <xf numFmtId="0" fontId="34" fillId="48" borderId="14" xfId="0" applyFont="1" applyFill="1" applyBorder="1" applyAlignment="1">
      <alignment horizontal="left" vertical="top" wrapText="1"/>
    </xf>
    <xf numFmtId="0" fontId="34" fillId="48" borderId="39" xfId="0" applyFont="1" applyFill="1" applyBorder="1" applyAlignment="1">
      <alignment horizontal="left" vertical="top" wrapText="1"/>
    </xf>
    <xf numFmtId="0" fontId="34" fillId="48" borderId="59" xfId="0" applyFont="1" applyFill="1" applyBorder="1" applyAlignment="1">
      <alignment horizontal="left" vertical="top" wrapText="1"/>
    </xf>
    <xf numFmtId="0" fontId="34" fillId="48" borderId="27" xfId="0" applyFont="1" applyFill="1" applyBorder="1" applyAlignment="1">
      <alignment horizontal="left" vertical="top" wrapText="1"/>
    </xf>
    <xf numFmtId="0" fontId="34" fillId="48" borderId="44" xfId="0" applyFont="1" applyFill="1" applyBorder="1" applyAlignment="1">
      <alignment horizontal="left" vertical="top" wrapText="1"/>
    </xf>
    <xf numFmtId="0" fontId="34" fillId="49" borderId="53" xfId="0" applyFont="1" applyFill="1" applyBorder="1" applyAlignment="1">
      <alignment horizontal="left" vertical="top" wrapText="1"/>
    </xf>
    <xf numFmtId="0" fontId="34" fillId="49" borderId="19" xfId="0" applyFont="1" applyFill="1" applyBorder="1" applyAlignment="1">
      <alignment horizontal="left" vertical="top" wrapText="1"/>
    </xf>
    <xf numFmtId="0" fontId="34" fillId="49" borderId="54" xfId="0" applyFont="1" applyFill="1" applyBorder="1" applyAlignment="1">
      <alignment horizontal="left" vertical="top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3" xfId="0" applyFont="1" applyBorder="1" applyAlignment="1">
      <alignment horizontal="left" vertical="center" wrapText="1"/>
    </xf>
    <xf numFmtId="0" fontId="33" fillId="46" borderId="53" xfId="0" applyFont="1" applyFill="1" applyBorder="1" applyAlignment="1">
      <alignment horizontal="right" vertical="top" wrapText="1"/>
    </xf>
    <xf numFmtId="0" fontId="33" fillId="46" borderId="19" xfId="0" applyFont="1" applyFill="1" applyBorder="1" applyAlignment="1">
      <alignment horizontal="right" vertical="top" wrapText="1"/>
    </xf>
    <xf numFmtId="0" fontId="33" fillId="46" borderId="54" xfId="0" applyFont="1" applyFill="1" applyBorder="1" applyAlignment="1">
      <alignment horizontal="right" vertical="top" wrapText="1"/>
    </xf>
    <xf numFmtId="0" fontId="26" fillId="0" borderId="27" xfId="0" applyFont="1" applyBorder="1" applyAlignment="1">
      <alignment horizontal="left" vertical="center" wrapText="1"/>
    </xf>
    <xf numFmtId="0" fontId="33" fillId="46" borderId="55" xfId="0" applyFont="1" applyFill="1" applyBorder="1" applyAlignment="1">
      <alignment horizontal="right" vertical="top" wrapText="1"/>
    </xf>
    <xf numFmtId="0" fontId="33" fillId="46" borderId="21" xfId="0" applyFont="1" applyFill="1" applyBorder="1" applyAlignment="1">
      <alignment horizontal="right" vertical="top" wrapText="1"/>
    </xf>
    <xf numFmtId="0" fontId="33" fillId="46" borderId="56" xfId="0" applyFont="1" applyFill="1" applyBorder="1" applyAlignment="1">
      <alignment horizontal="right"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35" xfId="0" applyFont="1" applyBorder="1" applyAlignment="1">
      <alignment horizontal="left" vertical="top" wrapText="1"/>
    </xf>
    <xf numFmtId="0" fontId="34" fillId="0" borderId="59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27" fillId="34" borderId="27" xfId="0" applyFont="1" applyFill="1" applyBorder="1" applyAlignment="1">
      <alignment horizontal="right"/>
    </xf>
    <xf numFmtId="0" fontId="27" fillId="34" borderId="72" xfId="0" applyFont="1" applyFill="1" applyBorder="1" applyAlignment="1">
      <alignment horizontal="right"/>
    </xf>
    <xf numFmtId="0" fontId="25" fillId="0" borderId="31" xfId="0" applyFont="1" applyBorder="1" applyAlignment="1">
      <alignment horizontal="left" vertical="center" wrapText="1"/>
    </xf>
    <xf numFmtId="0" fontId="33" fillId="47" borderId="55" xfId="0" applyFont="1" applyFill="1" applyBorder="1" applyAlignment="1">
      <alignment horizontal="left" vertical="top" wrapText="1"/>
    </xf>
    <xf numFmtId="0" fontId="33" fillId="47" borderId="21" xfId="0" applyFont="1" applyFill="1" applyBorder="1" applyAlignment="1">
      <alignment horizontal="left" vertical="top" wrapText="1"/>
    </xf>
    <xf numFmtId="0" fontId="33" fillId="47" borderId="56" xfId="0" applyFont="1" applyFill="1" applyBorder="1" applyAlignment="1">
      <alignment horizontal="left" vertical="top" wrapText="1"/>
    </xf>
    <xf numFmtId="0" fontId="33" fillId="44" borderId="53" xfId="0" applyFont="1" applyFill="1" applyBorder="1" applyAlignment="1">
      <alignment horizontal="center" vertical="top" wrapText="1"/>
    </xf>
    <xf numFmtId="0" fontId="33" fillId="44" borderId="19" xfId="0" applyFont="1" applyFill="1" applyBorder="1" applyAlignment="1">
      <alignment horizontal="center" vertical="top" wrapText="1"/>
    </xf>
    <xf numFmtId="0" fontId="33" fillId="45" borderId="53" xfId="0" applyFont="1" applyFill="1" applyBorder="1" applyAlignment="1">
      <alignment horizontal="center" vertical="top" wrapText="1"/>
    </xf>
    <xf numFmtId="0" fontId="33" fillId="45" borderId="19" xfId="0" applyFont="1" applyFill="1" applyBorder="1" applyAlignment="1">
      <alignment horizontal="center" vertical="top" wrapText="1"/>
    </xf>
    <xf numFmtId="0" fontId="33" fillId="45" borderId="54" xfId="0" applyFont="1" applyFill="1" applyBorder="1" applyAlignment="1">
      <alignment horizontal="center" vertical="top" wrapText="1"/>
    </xf>
    <xf numFmtId="0" fontId="27" fillId="38" borderId="14" xfId="0" applyFont="1" applyFill="1" applyBorder="1" applyAlignment="1">
      <alignment horizontal="right"/>
    </xf>
    <xf numFmtId="0" fontId="27" fillId="38" borderId="12" xfId="0" applyFont="1" applyFill="1" applyBorder="1" applyAlignment="1">
      <alignment horizontal="right"/>
    </xf>
    <xf numFmtId="0" fontId="27" fillId="38" borderId="24" xfId="0" applyFont="1" applyFill="1" applyBorder="1" applyAlignment="1">
      <alignment horizontal="right"/>
    </xf>
    <xf numFmtId="0" fontId="27" fillId="0" borderId="2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39" borderId="14" xfId="0" applyFont="1" applyFill="1" applyBorder="1" applyAlignment="1">
      <alignment horizontal="right"/>
    </xf>
    <xf numFmtId="0" fontId="27" fillId="39" borderId="16" xfId="0" applyFont="1" applyFill="1" applyBorder="1" applyAlignment="1">
      <alignment horizontal="right"/>
    </xf>
    <xf numFmtId="0" fontId="34" fillId="0" borderId="37" xfId="0" applyFont="1" applyBorder="1" applyAlignment="1">
      <alignment horizontal="left" vertical="top" wrapText="1"/>
    </xf>
    <xf numFmtId="0" fontId="35" fillId="51" borderId="53" xfId="0" applyFont="1" applyFill="1" applyBorder="1" applyAlignment="1">
      <alignment horizontal="justify" vertical="center" wrapText="1"/>
    </xf>
    <xf numFmtId="0" fontId="35" fillId="51" borderId="19" xfId="0" applyFont="1" applyFill="1" applyBorder="1" applyAlignment="1">
      <alignment horizontal="justify" vertical="center" wrapText="1"/>
    </xf>
    <xf numFmtId="0" fontId="35" fillId="51" borderId="54" xfId="0" applyFont="1" applyFill="1" applyBorder="1" applyAlignment="1">
      <alignment horizontal="justify" vertical="center" wrapText="1"/>
    </xf>
    <xf numFmtId="0" fontId="35" fillId="53" borderId="53" xfId="0" applyFont="1" applyFill="1" applyBorder="1" applyAlignment="1">
      <alignment horizontal="justify" vertical="center" wrapText="1"/>
    </xf>
    <xf numFmtId="0" fontId="35" fillId="53" borderId="19" xfId="0" applyFont="1" applyFill="1" applyBorder="1" applyAlignment="1">
      <alignment horizontal="justify" vertical="center" wrapText="1"/>
    </xf>
    <xf numFmtId="0" fontId="35" fillId="53" borderId="54" xfId="0" applyFont="1" applyFill="1" applyBorder="1" applyAlignment="1">
      <alignment horizontal="justify" vertical="center" wrapText="1"/>
    </xf>
    <xf numFmtId="0" fontId="35" fillId="51" borderId="67" xfId="0" applyFont="1" applyFill="1" applyBorder="1" applyAlignment="1">
      <alignment horizontal="justify" vertical="center" wrapText="1"/>
    </xf>
    <xf numFmtId="0" fontId="35" fillId="50" borderId="60" xfId="0" applyFont="1" applyFill="1" applyBorder="1" applyAlignment="1">
      <alignment horizontal="center" vertical="center" wrapText="1"/>
    </xf>
    <xf numFmtId="0" fontId="35" fillId="50" borderId="66" xfId="0" applyFont="1" applyFill="1" applyBorder="1" applyAlignment="1">
      <alignment horizontal="center" vertical="center" wrapText="1"/>
    </xf>
    <xf numFmtId="0" fontId="35" fillId="50" borderId="53" xfId="0" applyFont="1" applyFill="1" applyBorder="1" applyAlignment="1">
      <alignment horizontal="center" vertical="center" wrapText="1"/>
    </xf>
    <xf numFmtId="0" fontId="35" fillId="50" borderId="19" xfId="0" applyFont="1" applyFill="1" applyBorder="1" applyAlignment="1">
      <alignment horizontal="center" vertical="center" wrapText="1"/>
    </xf>
    <xf numFmtId="0" fontId="35" fillId="50" borderId="67" xfId="0" applyFont="1" applyFill="1" applyBorder="1" applyAlignment="1">
      <alignment horizontal="center" vertical="center" wrapText="1"/>
    </xf>
    <xf numFmtId="0" fontId="35" fillId="50" borderId="56" xfId="0" applyFont="1" applyFill="1" applyBorder="1" applyAlignment="1">
      <alignment horizontal="center" vertical="center" wrapText="1"/>
    </xf>
    <xf numFmtId="0" fontId="35" fillId="50" borderId="68" xfId="0" applyFont="1" applyFill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7" fillId="51" borderId="53" xfId="0" applyFont="1" applyFill="1" applyBorder="1" applyAlignment="1">
      <alignment horizontal="left"/>
    </xf>
    <xf numFmtId="0" fontId="37" fillId="51" borderId="19" xfId="0" applyFont="1" applyFill="1" applyBorder="1" applyAlignment="1">
      <alignment horizontal="left"/>
    </xf>
    <xf numFmtId="0" fontId="37" fillId="51" borderId="54" xfId="0" applyFont="1" applyFill="1" applyBorder="1" applyAlignment="1">
      <alignment horizontal="left"/>
    </xf>
    <xf numFmtId="0" fontId="36" fillId="0" borderId="60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5" fillId="51" borderId="55" xfId="0" applyFont="1" applyFill="1" applyBorder="1" applyAlignment="1">
      <alignment horizontal="justify" vertical="center" wrapText="1"/>
    </xf>
    <xf numFmtId="0" fontId="35" fillId="51" borderId="21" xfId="0" applyFont="1" applyFill="1" applyBorder="1" applyAlignment="1">
      <alignment horizontal="justify" vertical="center" wrapText="1"/>
    </xf>
    <xf numFmtId="0" fontId="35" fillId="51" borderId="73" xfId="0" applyFont="1" applyFill="1" applyBorder="1" applyAlignment="1">
      <alignment horizontal="justify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6" xfId="0" applyFont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center" vertical="center" wrapText="1"/>
    </xf>
  </cellXfs>
  <cellStyles count="18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1 2" xfId="45" xr:uid="{00000000-0005-0000-0000-000003000000}"/>
    <cellStyle name="20% – paryškinimas 1 2 2" xfId="84" xr:uid="{00000000-0005-0000-0000-000004000000}"/>
    <cellStyle name="20% – paryškinimas 1 2 2 2" xfId="163" xr:uid="{2F7ED188-C0CD-48CD-8913-5663822C38DA}"/>
    <cellStyle name="20% – paryškinimas 1 2 3" xfId="124" xr:uid="{81A752B1-36FB-4E8E-ADE8-89C8E4672C58}"/>
    <cellStyle name="20% – paryškinimas 1 3" xfId="64" xr:uid="{00000000-0005-0000-0000-000005000000}"/>
    <cellStyle name="20% – paryškinimas 1 3 2" xfId="143" xr:uid="{E1C12E3B-5A23-40DB-AA9B-18F3F5259BFB}"/>
    <cellStyle name="20% – paryškinimas 1 4" xfId="104" xr:uid="{3E69F688-CB99-4B32-9F37-12FC697BFCE5}"/>
    <cellStyle name="20% – paryškinimas 2" xfId="23" builtinId="34" customBuiltin="1"/>
    <cellStyle name="20% – paryškinimas 2 2" xfId="48" xr:uid="{00000000-0005-0000-0000-000007000000}"/>
    <cellStyle name="20% – paryškinimas 2 2 2" xfId="87" xr:uid="{00000000-0005-0000-0000-000008000000}"/>
    <cellStyle name="20% – paryškinimas 2 2 2 2" xfId="166" xr:uid="{AD9B1D49-810D-4443-8E59-35859EE077AD}"/>
    <cellStyle name="20% – paryškinimas 2 2 3" xfId="127" xr:uid="{C27376EB-DB9B-4996-8B50-5DF6DA25F8B9}"/>
    <cellStyle name="20% – paryškinimas 2 3" xfId="67" xr:uid="{00000000-0005-0000-0000-000009000000}"/>
    <cellStyle name="20% – paryškinimas 2 3 2" xfId="146" xr:uid="{116F37A7-06BE-4F08-A441-B1F002E02F95}"/>
    <cellStyle name="20% – paryškinimas 2 4" xfId="107" xr:uid="{02F3FAC6-62AC-4472-AD86-245A44FEB692}"/>
    <cellStyle name="20% – paryškinimas 3" xfId="27" builtinId="38" customBuiltin="1"/>
    <cellStyle name="20% – paryškinimas 3 2" xfId="51" xr:uid="{00000000-0005-0000-0000-00000B000000}"/>
    <cellStyle name="20% – paryškinimas 3 2 2" xfId="90" xr:uid="{00000000-0005-0000-0000-00000C000000}"/>
    <cellStyle name="20% – paryškinimas 3 2 2 2" xfId="169" xr:uid="{7E99731C-16AC-40A7-9E5D-0A45C9340F69}"/>
    <cellStyle name="20% – paryškinimas 3 2 3" xfId="130" xr:uid="{8DF19CC3-225D-4B49-B3CB-961C0E537FA5}"/>
    <cellStyle name="20% – paryškinimas 3 3" xfId="70" xr:uid="{00000000-0005-0000-0000-00000D000000}"/>
    <cellStyle name="20% – paryškinimas 3 3 2" xfId="149" xr:uid="{912961B3-6B43-4B8C-B792-2B91B298984A}"/>
    <cellStyle name="20% – paryškinimas 3 4" xfId="110" xr:uid="{FC93D61D-91E4-437A-A8D1-780F54B13C48}"/>
    <cellStyle name="20% – paryškinimas 4" xfId="31" builtinId="42" customBuiltin="1"/>
    <cellStyle name="20% – paryškinimas 4 2" xfId="54" xr:uid="{00000000-0005-0000-0000-00000F000000}"/>
    <cellStyle name="20% – paryškinimas 4 2 2" xfId="93" xr:uid="{00000000-0005-0000-0000-000010000000}"/>
    <cellStyle name="20% – paryškinimas 4 2 2 2" xfId="172" xr:uid="{EE841C73-1332-43B2-BBFD-2E3CD2DA940B}"/>
    <cellStyle name="20% – paryškinimas 4 2 3" xfId="133" xr:uid="{38446F49-0D48-42F4-A899-40658C17AEC6}"/>
    <cellStyle name="20% – paryškinimas 4 3" xfId="73" xr:uid="{00000000-0005-0000-0000-000011000000}"/>
    <cellStyle name="20% – paryškinimas 4 3 2" xfId="152" xr:uid="{4F667D65-0E85-4C25-81C0-A9D175629414}"/>
    <cellStyle name="20% – paryškinimas 4 4" xfId="113" xr:uid="{BC93A512-7F7B-415C-BD2C-1EC13E36AEE7}"/>
    <cellStyle name="20% – paryškinimas 5" xfId="35" builtinId="46" customBuiltin="1"/>
    <cellStyle name="20% – paryškinimas 5 2" xfId="57" xr:uid="{00000000-0005-0000-0000-000013000000}"/>
    <cellStyle name="20% – paryškinimas 5 2 2" xfId="96" xr:uid="{00000000-0005-0000-0000-000014000000}"/>
    <cellStyle name="20% – paryškinimas 5 2 2 2" xfId="175" xr:uid="{758FC9A5-839C-46EB-81A8-3C35E696B373}"/>
    <cellStyle name="20% – paryškinimas 5 2 3" xfId="136" xr:uid="{4582C5A9-F9C0-4065-BA4D-1586809D4C7C}"/>
    <cellStyle name="20% – paryškinimas 5 3" xfId="76" xr:uid="{00000000-0005-0000-0000-000015000000}"/>
    <cellStyle name="20% – paryškinimas 5 3 2" xfId="155" xr:uid="{AE06275E-2DB5-45F0-9010-62F6191FAB11}"/>
    <cellStyle name="20% – paryškinimas 5 4" xfId="116" xr:uid="{D718A84E-4B81-4A80-A09F-055E94344157}"/>
    <cellStyle name="20% – paryškinimas 6" xfId="39" builtinId="50" customBuiltin="1"/>
    <cellStyle name="20% – paryškinimas 6 2" xfId="60" xr:uid="{00000000-0005-0000-0000-000017000000}"/>
    <cellStyle name="20% – paryškinimas 6 2 2" xfId="99" xr:uid="{00000000-0005-0000-0000-000018000000}"/>
    <cellStyle name="20% – paryškinimas 6 2 2 2" xfId="178" xr:uid="{90DD00F6-2B9F-416A-826A-D8687B999944}"/>
    <cellStyle name="20% – paryškinimas 6 2 3" xfId="139" xr:uid="{24410CF2-F6D7-4CC7-94D4-4EC45760E3B2}"/>
    <cellStyle name="20% – paryškinimas 6 3" xfId="79" xr:uid="{00000000-0005-0000-0000-000019000000}"/>
    <cellStyle name="20% – paryškinimas 6 3 2" xfId="158" xr:uid="{A38C519B-F29A-4D6E-AEDC-7288F5C2367B}"/>
    <cellStyle name="20% – paryškinimas 6 4" xfId="119" xr:uid="{DE921B2C-1A3E-4D8F-B9BF-20D6AC206C86}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1 2" xfId="46" xr:uid="{00000000-0005-0000-0000-00001D000000}"/>
    <cellStyle name="40% – paryškinimas 1 2 2" xfId="85" xr:uid="{00000000-0005-0000-0000-00001E000000}"/>
    <cellStyle name="40% – paryškinimas 1 2 2 2" xfId="164" xr:uid="{67810AD3-65EE-44B7-98EA-BBC40810A69B}"/>
    <cellStyle name="40% – paryškinimas 1 2 3" xfId="125" xr:uid="{48058F33-393C-4C57-80AC-930236B1BBC7}"/>
    <cellStyle name="40% – paryškinimas 1 3" xfId="65" xr:uid="{00000000-0005-0000-0000-00001F000000}"/>
    <cellStyle name="40% – paryškinimas 1 3 2" xfId="144" xr:uid="{3EE00CA8-381A-4443-864D-1BCBFB633518}"/>
    <cellStyle name="40% – paryškinimas 1 4" xfId="105" xr:uid="{D30E078B-8A34-4724-9230-6F9B46A88BFC}"/>
    <cellStyle name="40% – paryškinimas 2" xfId="24" builtinId="35" customBuiltin="1"/>
    <cellStyle name="40% – paryškinimas 2 2" xfId="49" xr:uid="{00000000-0005-0000-0000-000021000000}"/>
    <cellStyle name="40% – paryškinimas 2 2 2" xfId="88" xr:uid="{00000000-0005-0000-0000-000022000000}"/>
    <cellStyle name="40% – paryškinimas 2 2 2 2" xfId="167" xr:uid="{CC22B777-03FC-490B-8F09-60CC1585ECB1}"/>
    <cellStyle name="40% – paryškinimas 2 2 3" xfId="128" xr:uid="{8748EF56-5B1E-4862-B87A-9F6C3F7965D6}"/>
    <cellStyle name="40% – paryškinimas 2 3" xfId="68" xr:uid="{00000000-0005-0000-0000-000023000000}"/>
    <cellStyle name="40% – paryškinimas 2 3 2" xfId="147" xr:uid="{73C53B24-8375-4484-BB06-F07A08499D0F}"/>
    <cellStyle name="40% – paryškinimas 2 4" xfId="108" xr:uid="{72E3A049-0234-47AD-ABDC-A25FBCF8B253}"/>
    <cellStyle name="40% – paryškinimas 3" xfId="28" builtinId="39" customBuiltin="1"/>
    <cellStyle name="40% – paryškinimas 3 2" xfId="52" xr:uid="{00000000-0005-0000-0000-000025000000}"/>
    <cellStyle name="40% – paryškinimas 3 2 2" xfId="91" xr:uid="{00000000-0005-0000-0000-000026000000}"/>
    <cellStyle name="40% – paryškinimas 3 2 2 2" xfId="170" xr:uid="{32D41BE3-AD7A-40C4-A2DB-75DF85ECD4CB}"/>
    <cellStyle name="40% – paryškinimas 3 2 3" xfId="131" xr:uid="{87751FE2-5FBB-4412-BF62-C57EFEB367A0}"/>
    <cellStyle name="40% – paryškinimas 3 3" xfId="71" xr:uid="{00000000-0005-0000-0000-000027000000}"/>
    <cellStyle name="40% – paryškinimas 3 3 2" xfId="150" xr:uid="{3E17EC40-EA61-47A3-8B57-EF84CF47319B}"/>
    <cellStyle name="40% – paryškinimas 3 4" xfId="111" xr:uid="{ED2835AA-76CA-4680-B9F1-2B055EF61F8D}"/>
    <cellStyle name="40% – paryškinimas 4" xfId="32" builtinId="43" customBuiltin="1"/>
    <cellStyle name="40% – paryškinimas 4 2" xfId="55" xr:uid="{00000000-0005-0000-0000-000029000000}"/>
    <cellStyle name="40% – paryškinimas 4 2 2" xfId="94" xr:uid="{00000000-0005-0000-0000-00002A000000}"/>
    <cellStyle name="40% – paryškinimas 4 2 2 2" xfId="173" xr:uid="{9DFA58CC-6DF9-4644-B1F7-0E52F9D1319C}"/>
    <cellStyle name="40% – paryškinimas 4 2 3" xfId="134" xr:uid="{2DC4050E-3691-4C07-ABF2-CA08AB8BB591}"/>
    <cellStyle name="40% – paryškinimas 4 3" xfId="74" xr:uid="{00000000-0005-0000-0000-00002B000000}"/>
    <cellStyle name="40% – paryškinimas 4 3 2" xfId="153" xr:uid="{53F8F14E-E1F9-4195-967B-3651844138FE}"/>
    <cellStyle name="40% – paryškinimas 4 4" xfId="114" xr:uid="{31AE6846-576E-4167-9AD2-09A2ABEE866B}"/>
    <cellStyle name="40% – paryškinimas 5" xfId="36" builtinId="47" customBuiltin="1"/>
    <cellStyle name="40% – paryškinimas 5 2" xfId="58" xr:uid="{00000000-0005-0000-0000-00002D000000}"/>
    <cellStyle name="40% – paryškinimas 5 2 2" xfId="97" xr:uid="{00000000-0005-0000-0000-00002E000000}"/>
    <cellStyle name="40% – paryškinimas 5 2 2 2" xfId="176" xr:uid="{4F69310F-8464-4361-A5E6-9018A2782732}"/>
    <cellStyle name="40% – paryškinimas 5 2 3" xfId="137" xr:uid="{294E866F-9BD4-4642-A25A-FF0422137263}"/>
    <cellStyle name="40% – paryškinimas 5 3" xfId="77" xr:uid="{00000000-0005-0000-0000-00002F000000}"/>
    <cellStyle name="40% – paryškinimas 5 3 2" xfId="156" xr:uid="{2BEDAB4B-BED0-4108-93B7-8463624CB70C}"/>
    <cellStyle name="40% – paryškinimas 5 4" xfId="117" xr:uid="{38CCF81F-4D4C-4BFB-B004-E5285B76A071}"/>
    <cellStyle name="40% – paryškinimas 6" xfId="40" builtinId="51" customBuiltin="1"/>
    <cellStyle name="40% – paryškinimas 6 2" xfId="61" xr:uid="{00000000-0005-0000-0000-000031000000}"/>
    <cellStyle name="40% – paryškinimas 6 2 2" xfId="100" xr:uid="{00000000-0005-0000-0000-000032000000}"/>
    <cellStyle name="40% – paryškinimas 6 2 2 2" xfId="179" xr:uid="{5AEB3CCD-2430-4F21-9F5D-8509326FEDDE}"/>
    <cellStyle name="40% – paryškinimas 6 2 3" xfId="140" xr:uid="{41C1A8F3-63B0-4C34-9B07-D12526D9C846}"/>
    <cellStyle name="40% – paryškinimas 6 3" xfId="80" xr:uid="{00000000-0005-0000-0000-000033000000}"/>
    <cellStyle name="40% – paryškinimas 6 3 2" xfId="159" xr:uid="{F4BF4656-913B-4B48-BD86-070F67B4F87D}"/>
    <cellStyle name="40% – paryškinimas 6 4" xfId="120" xr:uid="{32B85F57-9842-4E39-ABBB-EC7F0A581760}"/>
    <cellStyle name="60% – paryškinimas 1" xfId="21" builtinId="32" customBuiltin="1"/>
    <cellStyle name="60% – paryškinimas 1 2" xfId="47" xr:uid="{00000000-0005-0000-0000-000035000000}"/>
    <cellStyle name="60% – paryškinimas 1 2 2" xfId="86" xr:uid="{00000000-0005-0000-0000-000036000000}"/>
    <cellStyle name="60% – paryškinimas 1 2 2 2" xfId="165" xr:uid="{B8FD4A60-CE75-4E85-9D55-4FE1CEE01E7E}"/>
    <cellStyle name="60% – paryškinimas 1 2 3" xfId="126" xr:uid="{1639239D-A297-411E-AC43-47A1F1E23BE1}"/>
    <cellStyle name="60% – paryškinimas 1 3" xfId="66" xr:uid="{00000000-0005-0000-0000-000037000000}"/>
    <cellStyle name="60% – paryškinimas 1 3 2" xfId="145" xr:uid="{30EDCE4C-C96A-4BC6-99CF-2CA190CF573A}"/>
    <cellStyle name="60% – paryškinimas 1 4" xfId="106" xr:uid="{0D41A124-911A-4655-B712-F8912E3B0795}"/>
    <cellStyle name="60% – paryškinimas 2" xfId="25" builtinId="36" customBuiltin="1"/>
    <cellStyle name="60% – paryškinimas 2 2" xfId="50" xr:uid="{00000000-0005-0000-0000-000039000000}"/>
    <cellStyle name="60% – paryškinimas 2 2 2" xfId="89" xr:uid="{00000000-0005-0000-0000-00003A000000}"/>
    <cellStyle name="60% – paryškinimas 2 2 2 2" xfId="168" xr:uid="{44AF593A-4F16-423D-81D6-001493248D4B}"/>
    <cellStyle name="60% – paryškinimas 2 2 3" xfId="129" xr:uid="{DA78F39F-3A41-4935-A212-73EF00BD4451}"/>
    <cellStyle name="60% – paryškinimas 2 3" xfId="69" xr:uid="{00000000-0005-0000-0000-00003B000000}"/>
    <cellStyle name="60% – paryškinimas 2 3 2" xfId="148" xr:uid="{23A830CC-6090-4D77-AAB2-F4863174181D}"/>
    <cellStyle name="60% – paryškinimas 2 4" xfId="109" xr:uid="{E8767096-C400-474D-B2A6-EFC54E3DADA7}"/>
    <cellStyle name="60% – paryškinimas 3" xfId="29" builtinId="40" customBuiltin="1"/>
    <cellStyle name="60% – paryškinimas 3 2" xfId="53" xr:uid="{00000000-0005-0000-0000-00003D000000}"/>
    <cellStyle name="60% – paryškinimas 3 2 2" xfId="92" xr:uid="{00000000-0005-0000-0000-00003E000000}"/>
    <cellStyle name="60% – paryškinimas 3 2 2 2" xfId="171" xr:uid="{E0BA0FB9-E5BF-4131-9CB1-A1F49B5B29FE}"/>
    <cellStyle name="60% – paryškinimas 3 2 3" xfId="132" xr:uid="{454FA939-2699-43D1-817C-1945612AFEFE}"/>
    <cellStyle name="60% – paryškinimas 3 3" xfId="72" xr:uid="{00000000-0005-0000-0000-00003F000000}"/>
    <cellStyle name="60% – paryškinimas 3 3 2" xfId="151" xr:uid="{A9EBC4B9-58D7-4941-81B2-EFD78ABFC425}"/>
    <cellStyle name="60% – paryškinimas 3 4" xfId="112" xr:uid="{DCAEDD08-AB87-48AB-BDB5-117765B322D2}"/>
    <cellStyle name="60% – paryškinimas 4" xfId="33" builtinId="44" customBuiltin="1"/>
    <cellStyle name="60% – paryškinimas 4 2" xfId="56" xr:uid="{00000000-0005-0000-0000-000041000000}"/>
    <cellStyle name="60% – paryškinimas 4 2 2" xfId="95" xr:uid="{00000000-0005-0000-0000-000042000000}"/>
    <cellStyle name="60% – paryškinimas 4 2 2 2" xfId="174" xr:uid="{C51FE210-A69E-4F7E-9927-9320845714E7}"/>
    <cellStyle name="60% – paryškinimas 4 2 3" xfId="135" xr:uid="{FD82A797-D57C-421E-869C-694A5A58A672}"/>
    <cellStyle name="60% – paryškinimas 4 3" xfId="75" xr:uid="{00000000-0005-0000-0000-000043000000}"/>
    <cellStyle name="60% – paryškinimas 4 3 2" xfId="154" xr:uid="{6230840A-CA8E-47E5-B609-1CA43F1C0617}"/>
    <cellStyle name="60% – paryškinimas 4 4" xfId="115" xr:uid="{643CF87B-12C2-4FD9-956C-EE16655A0A20}"/>
    <cellStyle name="60% – paryškinimas 5" xfId="37" builtinId="48" customBuiltin="1"/>
    <cellStyle name="60% – paryškinimas 5 2" xfId="59" xr:uid="{00000000-0005-0000-0000-000045000000}"/>
    <cellStyle name="60% – paryškinimas 5 2 2" xfId="98" xr:uid="{00000000-0005-0000-0000-000046000000}"/>
    <cellStyle name="60% – paryškinimas 5 2 2 2" xfId="177" xr:uid="{E11CF361-A4FE-4A70-B706-64F0BD9FCB4E}"/>
    <cellStyle name="60% – paryškinimas 5 2 3" xfId="138" xr:uid="{11CAE5A4-ACBC-4B79-8F54-29B0031EEDDC}"/>
    <cellStyle name="60% – paryškinimas 5 3" xfId="78" xr:uid="{00000000-0005-0000-0000-000047000000}"/>
    <cellStyle name="60% – paryškinimas 5 3 2" xfId="157" xr:uid="{52EF10B4-BF23-439D-BAE6-0A8E0FBC9E64}"/>
    <cellStyle name="60% – paryškinimas 5 4" xfId="118" xr:uid="{63307237-66B8-4F01-9ECA-A577D138FCD6}"/>
    <cellStyle name="60% – paryškinimas 6" xfId="41" builtinId="52" customBuiltin="1"/>
    <cellStyle name="60% – paryškinimas 6 2" xfId="62" xr:uid="{00000000-0005-0000-0000-000049000000}"/>
    <cellStyle name="60% – paryškinimas 6 2 2" xfId="101" xr:uid="{00000000-0005-0000-0000-00004A000000}"/>
    <cellStyle name="60% – paryškinimas 6 2 2 2" xfId="180" xr:uid="{1CC89980-190E-4D8E-9C46-0ED16A9271E2}"/>
    <cellStyle name="60% – paryškinimas 6 2 3" xfId="141" xr:uid="{BD81A72D-7373-48BC-82B4-BABBFE4F6663}"/>
    <cellStyle name="60% – paryškinimas 6 3" xfId="81" xr:uid="{00000000-0005-0000-0000-00004B000000}"/>
    <cellStyle name="60% – paryškinimas 6 3 2" xfId="160" xr:uid="{A932837B-6F56-4417-A649-096AF5BA8952}"/>
    <cellStyle name="60% – paryškinimas 6 4" xfId="121" xr:uid="{06815AB9-1BCB-483F-96B0-B746B0E2DA07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4" xr:uid="{00000000-0005-0000-0000-000050000000}"/>
    <cellStyle name="Įprastas 2 2" xfId="83" xr:uid="{00000000-0005-0000-0000-000051000000}"/>
    <cellStyle name="Įprastas 2 2 2" xfId="162" xr:uid="{BD1F55D7-6387-4BEF-AE3D-01676D2A0115}"/>
    <cellStyle name="Įprastas 2 3" xfId="123" xr:uid="{1C8F5600-023A-49D8-B52A-1AF44007B6C5}"/>
    <cellStyle name="Įprastas 4" xfId="42" xr:uid="{00000000-0005-0000-0000-000052000000}"/>
    <cellStyle name="Įspėjimo tekstas" xfId="14" builtinId="11" customBuiltin="1"/>
    <cellStyle name="Išvestis" xfId="10" builtinId="21" customBuiltin="1"/>
    <cellStyle name="Įvestis" xfId="9" builtinId="20" customBuiltin="1"/>
    <cellStyle name="Kablelis 2" xfId="102" xr:uid="{00000000-0005-0000-0000-000056000000}"/>
    <cellStyle name="Kablelis 2 2" xfId="181" xr:uid="{0CF343FC-84E1-4598-923A-F2FDFA6CB938}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staba 2" xfId="43" xr:uid="{00000000-0005-0000-0000-00005F000000}"/>
    <cellStyle name="Pastaba 2 2" xfId="82" xr:uid="{00000000-0005-0000-0000-000060000000}"/>
    <cellStyle name="Pastaba 2 2 2" xfId="161" xr:uid="{88186F43-A21C-40EF-BCFA-6BC412766652}"/>
    <cellStyle name="Pastaba 2 3" xfId="122" xr:uid="{89F1067C-5350-440E-94CF-8AC0D2B7A141}"/>
    <cellStyle name="Pastaba 3" xfId="63" xr:uid="{00000000-0005-0000-0000-000061000000}"/>
    <cellStyle name="Pastaba 3 2" xfId="142" xr:uid="{F5D41F32-00E0-4989-9A89-CAAA9843DD0D}"/>
    <cellStyle name="Pastaba 4" xfId="103" xr:uid="{B4CAE0E3-55D9-44EA-9EBE-1372EF62EC96}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DDEBF7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129886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2EC1B-224E-480B-8D67-3241B0722710}"/>
            </a:ext>
          </a:extLst>
        </xdr:cNvPr>
        <xdr:cNvSpPr txBox="1"/>
      </xdr:nvSpPr>
      <xdr:spPr>
        <a:xfrm>
          <a:off x="1024370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0"/>
  <sheetViews>
    <sheetView tabSelected="1" topLeftCell="A2" zoomScale="70" zoomScaleNormal="70" workbookViewId="0">
      <pane ySplit="8" topLeftCell="A10" activePane="bottomLeft" state="frozen"/>
      <selection activeCell="A2" sqref="A2"/>
      <selection pane="bottomLeft" activeCell="J7" sqref="J7:J9"/>
    </sheetView>
  </sheetViews>
  <sheetFormatPr defaultRowHeight="14.4" x14ac:dyDescent="0.3"/>
  <cols>
    <col min="1" max="1" width="3.33203125" customWidth="1"/>
    <col min="2" max="2" width="4.109375" style="1" customWidth="1"/>
    <col min="3" max="3" width="4.44140625" customWidth="1"/>
    <col min="4" max="4" width="4" customWidth="1"/>
    <col min="5" max="5" width="4.109375" customWidth="1"/>
    <col min="6" max="6" width="21.5546875" customWidth="1"/>
    <col min="7" max="7" width="16.5546875" customWidth="1"/>
    <col min="8" max="8" width="12.109375" customWidth="1"/>
    <col min="9" max="9" width="39.109375" customWidth="1"/>
    <col min="10" max="10" width="29.44140625" customWidth="1"/>
    <col min="11" max="11" width="7.44140625" customWidth="1"/>
    <col min="12" max="12" width="18.5546875" customWidth="1"/>
    <col min="13" max="13" width="18.6640625" customWidth="1"/>
    <col min="14" max="14" width="18.5546875" customWidth="1"/>
  </cols>
  <sheetData>
    <row r="1" spans="1:14" x14ac:dyDescent="0.3">
      <c r="A1" s="1"/>
      <c r="C1" s="1"/>
      <c r="D1" s="1"/>
      <c r="E1" s="1"/>
      <c r="F1" s="2"/>
      <c r="G1" s="2"/>
      <c r="H1" s="1"/>
      <c r="I1" s="1"/>
      <c r="J1" s="1"/>
      <c r="K1" s="1"/>
      <c r="L1" s="3"/>
      <c r="M1" s="3"/>
      <c r="N1" s="3"/>
    </row>
    <row r="2" spans="1:14" ht="82.8" customHeight="1" x14ac:dyDescent="0.3">
      <c r="A2" s="1"/>
      <c r="C2" s="165"/>
      <c r="D2" s="166"/>
      <c r="E2" s="166"/>
      <c r="F2" s="166"/>
      <c r="G2" s="166"/>
      <c r="H2" s="166"/>
      <c r="I2" s="166"/>
      <c r="J2" s="166"/>
      <c r="K2" s="166"/>
      <c r="L2" s="184" t="s">
        <v>228</v>
      </c>
      <c r="M2" s="184"/>
      <c r="N2" s="184"/>
    </row>
    <row r="3" spans="1:14" s="5" customFormat="1" ht="18" x14ac:dyDescent="0.35">
      <c r="A3" s="4"/>
      <c r="B3" s="4"/>
      <c r="C3" s="4"/>
      <c r="D3"/>
      <c r="E3"/>
      <c r="F3"/>
      <c r="G3"/>
      <c r="H3"/>
      <c r="I3"/>
      <c r="J3"/>
      <c r="K3"/>
      <c r="L3"/>
      <c r="M3"/>
    </row>
    <row r="4" spans="1:14" s="5" customFormat="1" ht="30" customHeight="1" x14ac:dyDescent="0.35">
      <c r="A4" s="179" t="s">
        <v>196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4" s="5" customFormat="1" ht="30" customHeight="1" x14ac:dyDescent="0.35">
      <c r="A5" s="179" t="s">
        <v>103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</row>
    <row r="6" spans="1:14" s="5" customFormat="1" ht="30" customHeight="1" thickBot="1" x14ac:dyDescent="0.4">
      <c r="A6" s="180" t="s">
        <v>58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1:14" s="5" customFormat="1" ht="30" customHeight="1" x14ac:dyDescent="0.35">
      <c r="A7" s="202" t="s">
        <v>0</v>
      </c>
      <c r="B7" s="170" t="s">
        <v>1</v>
      </c>
      <c r="C7" s="170" t="s">
        <v>2</v>
      </c>
      <c r="D7" s="173" t="s">
        <v>3</v>
      </c>
      <c r="E7" s="173" t="s">
        <v>4</v>
      </c>
      <c r="F7" s="176"/>
      <c r="G7" s="181" t="s">
        <v>61</v>
      </c>
      <c r="H7" s="167" t="s">
        <v>5</v>
      </c>
      <c r="I7" s="167" t="s">
        <v>6</v>
      </c>
      <c r="J7" s="167" t="s">
        <v>29</v>
      </c>
      <c r="K7" s="170" t="s">
        <v>7</v>
      </c>
      <c r="L7" s="167" t="s">
        <v>59</v>
      </c>
      <c r="M7" s="167" t="s">
        <v>60</v>
      </c>
      <c r="N7" s="209" t="s">
        <v>197</v>
      </c>
    </row>
    <row r="8" spans="1:14" s="5" customFormat="1" ht="30" customHeight="1" x14ac:dyDescent="0.35">
      <c r="A8" s="203"/>
      <c r="B8" s="171"/>
      <c r="C8" s="171"/>
      <c r="D8" s="174"/>
      <c r="E8" s="174"/>
      <c r="F8" s="177"/>
      <c r="G8" s="182"/>
      <c r="H8" s="168"/>
      <c r="I8" s="168"/>
      <c r="J8" s="168"/>
      <c r="K8" s="171"/>
      <c r="L8" s="168"/>
      <c r="M8" s="168"/>
      <c r="N8" s="210"/>
    </row>
    <row r="9" spans="1:14" s="5" customFormat="1" ht="30" customHeight="1" x14ac:dyDescent="0.35">
      <c r="A9" s="204"/>
      <c r="B9" s="172"/>
      <c r="C9" s="172"/>
      <c r="D9" s="175"/>
      <c r="E9" s="175"/>
      <c r="F9" s="178"/>
      <c r="G9" s="183"/>
      <c r="H9" s="169"/>
      <c r="I9" s="169"/>
      <c r="J9" s="169"/>
      <c r="K9" s="172"/>
      <c r="L9" s="169"/>
      <c r="M9" s="169"/>
      <c r="N9" s="211"/>
    </row>
    <row r="10" spans="1:14" s="5" customFormat="1" ht="30" customHeight="1" x14ac:dyDescent="0.35">
      <c r="A10" s="6">
        <v>2</v>
      </c>
      <c r="B10" s="7">
        <v>3</v>
      </c>
      <c r="C10" s="63"/>
      <c r="D10" s="63"/>
      <c r="E10" s="63"/>
      <c r="F10" s="198"/>
      <c r="G10" s="198"/>
      <c r="H10" s="198"/>
      <c r="I10" s="198"/>
      <c r="J10" s="198"/>
      <c r="K10" s="198"/>
      <c r="L10" s="198"/>
      <c r="M10" s="198"/>
      <c r="N10" s="199"/>
    </row>
    <row r="11" spans="1:14" s="5" customFormat="1" ht="30" customHeight="1" x14ac:dyDescent="0.35">
      <c r="A11" s="6">
        <v>2</v>
      </c>
      <c r="B11" s="8">
        <v>3</v>
      </c>
      <c r="C11" s="8">
        <v>2</v>
      </c>
      <c r="D11" s="64"/>
      <c r="E11" s="64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1:14" s="5" customFormat="1" ht="30" customHeight="1" x14ac:dyDescent="0.35">
      <c r="A12" s="6">
        <v>2</v>
      </c>
      <c r="B12" s="8">
        <v>3</v>
      </c>
      <c r="C12" s="8">
        <v>2</v>
      </c>
      <c r="D12" s="9">
        <v>1</v>
      </c>
      <c r="E12" s="9"/>
      <c r="F12" s="212"/>
      <c r="G12" s="212"/>
      <c r="H12" s="212"/>
      <c r="I12" s="212"/>
      <c r="J12" s="212"/>
      <c r="K12" s="212"/>
      <c r="L12" s="212"/>
      <c r="M12" s="212"/>
      <c r="N12" s="213"/>
    </row>
    <row r="13" spans="1:14" s="5" customFormat="1" ht="30" customHeight="1" x14ac:dyDescent="0.35">
      <c r="A13" s="187">
        <v>2</v>
      </c>
      <c r="B13" s="188">
        <v>3</v>
      </c>
      <c r="C13" s="188">
        <v>2</v>
      </c>
      <c r="D13" s="214">
        <v>1</v>
      </c>
      <c r="E13" s="229">
        <v>1</v>
      </c>
      <c r="F13" s="235"/>
      <c r="G13" s="246" t="s">
        <v>63</v>
      </c>
      <c r="H13" s="191" t="s">
        <v>13</v>
      </c>
      <c r="I13" s="191" t="s">
        <v>39</v>
      </c>
      <c r="J13" s="191" t="s">
        <v>163</v>
      </c>
      <c r="K13" s="244" t="s">
        <v>8</v>
      </c>
      <c r="L13" s="185">
        <v>18</v>
      </c>
      <c r="M13" s="185">
        <v>0</v>
      </c>
      <c r="N13" s="200">
        <v>0</v>
      </c>
    </row>
    <row r="14" spans="1:14" s="5" customFormat="1" ht="30" customHeight="1" x14ac:dyDescent="0.35">
      <c r="A14" s="187"/>
      <c r="B14" s="188"/>
      <c r="C14" s="188"/>
      <c r="D14" s="214"/>
      <c r="E14" s="230"/>
      <c r="F14" s="235"/>
      <c r="G14" s="247"/>
      <c r="H14" s="192"/>
      <c r="I14" s="192"/>
      <c r="J14" s="192"/>
      <c r="K14" s="186"/>
      <c r="L14" s="186"/>
      <c r="M14" s="186"/>
      <c r="N14" s="201"/>
    </row>
    <row r="15" spans="1:14" s="5" customFormat="1" ht="30" customHeight="1" thickBot="1" x14ac:dyDescent="0.4">
      <c r="A15" s="187"/>
      <c r="B15" s="188"/>
      <c r="C15" s="188"/>
      <c r="D15" s="214"/>
      <c r="E15" s="230"/>
      <c r="F15" s="235"/>
      <c r="G15" s="247"/>
      <c r="H15" s="192"/>
      <c r="I15" s="192"/>
      <c r="J15" s="192"/>
      <c r="K15" s="16" t="s">
        <v>10</v>
      </c>
      <c r="L15" s="48">
        <v>0</v>
      </c>
      <c r="M15" s="48">
        <v>0</v>
      </c>
      <c r="N15" s="49">
        <v>0</v>
      </c>
    </row>
    <row r="16" spans="1:14" s="5" customFormat="1" ht="30" customHeight="1" thickBot="1" x14ac:dyDescent="0.4">
      <c r="A16" s="187"/>
      <c r="B16" s="188"/>
      <c r="C16" s="188"/>
      <c r="D16" s="214"/>
      <c r="E16" s="230"/>
      <c r="F16" s="235"/>
      <c r="G16" s="247"/>
      <c r="H16" s="193"/>
      <c r="I16" s="193"/>
      <c r="J16" s="194"/>
      <c r="K16" s="18" t="s">
        <v>62</v>
      </c>
      <c r="L16" s="19">
        <f>SUM(L13:L15)</f>
        <v>18</v>
      </c>
      <c r="M16" s="19">
        <f>SUM(M13:M15)</f>
        <v>0</v>
      </c>
      <c r="N16" s="20">
        <f>SUM(N13:N15)</f>
        <v>0</v>
      </c>
    </row>
    <row r="17" spans="1:14" s="22" customFormat="1" ht="30" customHeight="1" x14ac:dyDescent="0.35">
      <c r="A17" s="187"/>
      <c r="B17" s="188"/>
      <c r="C17" s="188"/>
      <c r="D17" s="214"/>
      <c r="E17" s="230"/>
      <c r="F17" s="235"/>
      <c r="G17" s="247"/>
      <c r="H17" s="195" t="s">
        <v>14</v>
      </c>
      <c r="I17" s="195" t="s">
        <v>199</v>
      </c>
      <c r="J17" s="195" t="s">
        <v>34</v>
      </c>
      <c r="K17" s="21" t="s">
        <v>8</v>
      </c>
      <c r="L17" s="14">
        <v>82.3</v>
      </c>
      <c r="M17" s="14">
        <v>0</v>
      </c>
      <c r="N17" s="15">
        <v>0</v>
      </c>
    </row>
    <row r="18" spans="1:14" s="22" customFormat="1" ht="30" customHeight="1" thickBot="1" x14ac:dyDescent="0.4">
      <c r="A18" s="187"/>
      <c r="B18" s="188"/>
      <c r="C18" s="188"/>
      <c r="D18" s="214"/>
      <c r="E18" s="230"/>
      <c r="F18" s="235"/>
      <c r="G18" s="247"/>
      <c r="H18" s="196"/>
      <c r="I18" s="196"/>
      <c r="J18" s="196"/>
      <c r="K18" s="23" t="s">
        <v>86</v>
      </c>
      <c r="L18" s="11">
        <v>112.869</v>
      </c>
      <c r="M18" s="11">
        <v>0</v>
      </c>
      <c r="N18" s="12">
        <v>0</v>
      </c>
    </row>
    <row r="19" spans="1:14" s="22" customFormat="1" ht="30" customHeight="1" thickBot="1" x14ac:dyDescent="0.4">
      <c r="A19" s="187"/>
      <c r="B19" s="188"/>
      <c r="C19" s="188"/>
      <c r="D19" s="214"/>
      <c r="E19" s="230"/>
      <c r="F19" s="235"/>
      <c r="G19" s="247"/>
      <c r="H19" s="197"/>
      <c r="I19" s="197"/>
      <c r="J19" s="245"/>
      <c r="K19" s="27" t="str">
        <f>$K$16</f>
        <v>Viso:</v>
      </c>
      <c r="L19" s="28">
        <f>SUM(L17:L18)</f>
        <v>195.16899999999998</v>
      </c>
      <c r="M19" s="28">
        <f>SUM(M17:M18)</f>
        <v>0</v>
      </c>
      <c r="N19" s="29">
        <f>SUM(N17:N18)</f>
        <v>0</v>
      </c>
    </row>
    <row r="20" spans="1:14" s="22" customFormat="1" ht="30" customHeight="1" x14ac:dyDescent="0.35">
      <c r="A20" s="187"/>
      <c r="B20" s="188"/>
      <c r="C20" s="188"/>
      <c r="D20" s="214"/>
      <c r="E20" s="230"/>
      <c r="F20" s="235"/>
      <c r="G20" s="247"/>
      <c r="H20" s="191" t="s">
        <v>15</v>
      </c>
      <c r="I20" s="191" t="s">
        <v>40</v>
      </c>
      <c r="J20" s="191" t="s">
        <v>34</v>
      </c>
      <c r="K20" s="21" t="s">
        <v>8</v>
      </c>
      <c r="L20" s="30">
        <v>0</v>
      </c>
      <c r="M20" s="30">
        <v>0</v>
      </c>
      <c r="N20" s="31">
        <v>0</v>
      </c>
    </row>
    <row r="21" spans="1:14" s="22" customFormat="1" ht="30" customHeight="1" thickBot="1" x14ac:dyDescent="0.4">
      <c r="A21" s="187"/>
      <c r="B21" s="188"/>
      <c r="C21" s="188"/>
      <c r="D21" s="214"/>
      <c r="E21" s="230"/>
      <c r="F21" s="235"/>
      <c r="G21" s="247"/>
      <c r="H21" s="192"/>
      <c r="I21" s="192"/>
      <c r="J21" s="192"/>
      <c r="K21" s="23" t="s">
        <v>10</v>
      </c>
      <c r="L21" s="11">
        <v>0</v>
      </c>
      <c r="M21" s="11">
        <v>0</v>
      </c>
      <c r="N21" s="12">
        <v>0</v>
      </c>
    </row>
    <row r="22" spans="1:14" s="5" customFormat="1" ht="30" customHeight="1" thickBot="1" x14ac:dyDescent="0.4">
      <c r="A22" s="187"/>
      <c r="B22" s="188"/>
      <c r="C22" s="188"/>
      <c r="D22" s="214"/>
      <c r="E22" s="230"/>
      <c r="F22" s="235"/>
      <c r="G22" s="247"/>
      <c r="H22" s="193"/>
      <c r="I22" s="193"/>
      <c r="J22" s="194"/>
      <c r="K22" s="18" t="str">
        <f>$K$16</f>
        <v>Viso:</v>
      </c>
      <c r="L22" s="19">
        <f>SUM(L20:L21)</f>
        <v>0</v>
      </c>
      <c r="M22" s="19">
        <f>SUM(M20:M21)</f>
        <v>0</v>
      </c>
      <c r="N22" s="20">
        <f>SUM(N20:N21)</f>
        <v>0</v>
      </c>
    </row>
    <row r="23" spans="1:14" s="4" customFormat="1" ht="30" customHeight="1" x14ac:dyDescent="0.35">
      <c r="A23" s="187"/>
      <c r="B23" s="188"/>
      <c r="C23" s="188"/>
      <c r="D23" s="214"/>
      <c r="E23" s="230"/>
      <c r="F23" s="235"/>
      <c r="G23" s="247"/>
      <c r="H23" s="189" t="s">
        <v>159</v>
      </c>
      <c r="I23" s="192" t="s">
        <v>160</v>
      </c>
      <c r="J23" s="189" t="s">
        <v>34</v>
      </c>
      <c r="K23" s="10" t="s">
        <v>8</v>
      </c>
      <c r="L23" s="11">
        <v>967</v>
      </c>
      <c r="M23" s="32">
        <v>1040.8</v>
      </c>
      <c r="N23" s="33">
        <v>1146.5</v>
      </c>
    </row>
    <row r="24" spans="1:14" s="4" customFormat="1" ht="30" customHeight="1" x14ac:dyDescent="0.35">
      <c r="A24" s="187"/>
      <c r="B24" s="188"/>
      <c r="C24" s="188"/>
      <c r="D24" s="214"/>
      <c r="E24" s="230"/>
      <c r="F24" s="235"/>
      <c r="G24" s="247"/>
      <c r="H24" s="189"/>
      <c r="I24" s="192"/>
      <c r="J24" s="189"/>
      <c r="K24" s="10" t="s">
        <v>86</v>
      </c>
      <c r="L24" s="11">
        <v>702.8</v>
      </c>
      <c r="M24" s="95">
        <v>701.1</v>
      </c>
      <c r="N24" s="96">
        <v>740.1</v>
      </c>
    </row>
    <row r="25" spans="1:14" s="4" customFormat="1" ht="30" customHeight="1" thickBot="1" x14ac:dyDescent="0.4">
      <c r="A25" s="187"/>
      <c r="B25" s="188"/>
      <c r="C25" s="188"/>
      <c r="D25" s="214"/>
      <c r="E25" s="230"/>
      <c r="F25" s="235"/>
      <c r="G25" s="247"/>
      <c r="H25" s="189"/>
      <c r="I25" s="192"/>
      <c r="J25" s="189"/>
      <c r="K25" s="24" t="s">
        <v>10</v>
      </c>
      <c r="L25" s="25">
        <v>234</v>
      </c>
      <c r="M25" s="25">
        <v>125.9</v>
      </c>
      <c r="N25" s="26">
        <v>111.9</v>
      </c>
    </row>
    <row r="26" spans="1:14" s="4" customFormat="1" ht="30" customHeight="1" thickBot="1" x14ac:dyDescent="0.4">
      <c r="A26" s="187"/>
      <c r="B26" s="188"/>
      <c r="C26" s="188"/>
      <c r="D26" s="214"/>
      <c r="E26" s="230"/>
      <c r="F26" s="235"/>
      <c r="G26" s="247"/>
      <c r="H26" s="190"/>
      <c r="I26" s="193"/>
      <c r="J26" s="252"/>
      <c r="K26" s="18" t="str">
        <f>$K$16</f>
        <v>Viso:</v>
      </c>
      <c r="L26" s="19">
        <f>SUM(L23:L25)</f>
        <v>1903.8</v>
      </c>
      <c r="M26" s="19">
        <f>SUM(M23:M25)</f>
        <v>1867.8000000000002</v>
      </c>
      <c r="N26" s="20">
        <f>SUM(N23:N25)</f>
        <v>1998.5</v>
      </c>
    </row>
    <row r="27" spans="1:14" s="4" customFormat="1" ht="30" customHeight="1" x14ac:dyDescent="0.35">
      <c r="A27" s="187"/>
      <c r="B27" s="188"/>
      <c r="C27" s="188"/>
      <c r="D27" s="214"/>
      <c r="E27" s="230"/>
      <c r="F27" s="235"/>
      <c r="G27" s="247"/>
      <c r="H27" s="189" t="s">
        <v>161</v>
      </c>
      <c r="I27" s="205" t="s">
        <v>162</v>
      </c>
      <c r="J27" s="192" t="s">
        <v>163</v>
      </c>
      <c r="K27" s="10" t="s">
        <v>8</v>
      </c>
      <c r="L27" s="11">
        <v>563.4</v>
      </c>
      <c r="M27" s="95">
        <v>688.9</v>
      </c>
      <c r="N27" s="96">
        <v>752.3</v>
      </c>
    </row>
    <row r="28" spans="1:14" s="4" customFormat="1" ht="30" customHeight="1" x14ac:dyDescent="0.35">
      <c r="A28" s="187"/>
      <c r="B28" s="188"/>
      <c r="C28" s="188"/>
      <c r="D28" s="214"/>
      <c r="E28" s="230"/>
      <c r="F28" s="235"/>
      <c r="G28" s="247"/>
      <c r="H28" s="189"/>
      <c r="I28" s="205"/>
      <c r="J28" s="192"/>
      <c r="K28" s="10" t="s">
        <v>86</v>
      </c>
      <c r="L28" s="11">
        <v>225</v>
      </c>
      <c r="M28" s="95">
        <v>178.5</v>
      </c>
      <c r="N28" s="96">
        <v>180</v>
      </c>
    </row>
    <row r="29" spans="1:14" s="4" customFormat="1" ht="30" customHeight="1" thickBot="1" x14ac:dyDescent="0.4">
      <c r="A29" s="187"/>
      <c r="B29" s="188"/>
      <c r="C29" s="188"/>
      <c r="D29" s="214"/>
      <c r="E29" s="230"/>
      <c r="F29" s="235"/>
      <c r="G29" s="247"/>
      <c r="H29" s="189"/>
      <c r="I29" s="205"/>
      <c r="J29" s="192"/>
      <c r="K29" s="24" t="s">
        <v>10</v>
      </c>
      <c r="L29" s="25">
        <v>63.3</v>
      </c>
      <c r="M29" s="25">
        <v>60</v>
      </c>
      <c r="N29" s="26">
        <v>60</v>
      </c>
    </row>
    <row r="30" spans="1:14" s="4" customFormat="1" ht="30" customHeight="1" thickBot="1" x14ac:dyDescent="0.4">
      <c r="A30" s="187"/>
      <c r="B30" s="188"/>
      <c r="C30" s="188"/>
      <c r="D30" s="214"/>
      <c r="E30" s="230"/>
      <c r="F30" s="235"/>
      <c r="G30" s="247"/>
      <c r="H30" s="190"/>
      <c r="I30" s="206"/>
      <c r="J30" s="194"/>
      <c r="K30" s="18" t="str">
        <f>$K$16</f>
        <v>Viso:</v>
      </c>
      <c r="L30" s="19">
        <f>SUM(L27:L29)</f>
        <v>851.69999999999993</v>
      </c>
      <c r="M30" s="19">
        <f>SUM(M27:M29)</f>
        <v>927.4</v>
      </c>
      <c r="N30" s="20">
        <f>SUM(N27:N29)</f>
        <v>992.3</v>
      </c>
    </row>
    <row r="31" spans="1:14" s="62" customFormat="1" ht="30" customHeight="1" x14ac:dyDescent="0.35">
      <c r="A31" s="187"/>
      <c r="B31" s="188"/>
      <c r="C31" s="188"/>
      <c r="D31" s="214"/>
      <c r="E31" s="230"/>
      <c r="F31" s="235"/>
      <c r="G31" s="242"/>
      <c r="H31" s="220" t="s">
        <v>218</v>
      </c>
      <c r="I31" s="220" t="s">
        <v>191</v>
      </c>
      <c r="J31" s="235" t="s">
        <v>33</v>
      </c>
      <c r="K31" s="140" t="s">
        <v>86</v>
      </c>
      <c r="L31" s="159">
        <v>68</v>
      </c>
      <c r="M31" s="141">
        <v>0</v>
      </c>
      <c r="N31" s="142">
        <v>0</v>
      </c>
    </row>
    <row r="32" spans="1:14" s="62" customFormat="1" ht="30" customHeight="1" thickBot="1" x14ac:dyDescent="0.4">
      <c r="A32" s="187"/>
      <c r="B32" s="188"/>
      <c r="C32" s="188"/>
      <c r="D32" s="214"/>
      <c r="E32" s="230"/>
      <c r="F32" s="235"/>
      <c r="G32" s="242"/>
      <c r="H32" s="220"/>
      <c r="I32" s="220"/>
      <c r="J32" s="235"/>
      <c r="K32" s="140" t="s">
        <v>8</v>
      </c>
      <c r="L32" s="159">
        <v>100</v>
      </c>
      <c r="M32" s="141">
        <v>0</v>
      </c>
      <c r="N32" s="142">
        <v>0</v>
      </c>
    </row>
    <row r="33" spans="1:14" s="5" customFormat="1" ht="30" customHeight="1" thickBot="1" x14ac:dyDescent="0.4">
      <c r="A33" s="187"/>
      <c r="B33" s="188"/>
      <c r="C33" s="188"/>
      <c r="D33" s="214"/>
      <c r="E33" s="230"/>
      <c r="F33" s="235"/>
      <c r="G33" s="242"/>
      <c r="H33" s="311"/>
      <c r="I33" s="236"/>
      <c r="J33" s="237"/>
      <c r="K33" s="112" t="str">
        <f>$K$16</f>
        <v>Viso:</v>
      </c>
      <c r="L33" s="113">
        <f>SUM(L31:L32)</f>
        <v>168</v>
      </c>
      <c r="M33" s="113">
        <f>SUM(M31)</f>
        <v>0</v>
      </c>
      <c r="N33" s="114">
        <f>SUM(N31)</f>
        <v>0</v>
      </c>
    </row>
    <row r="34" spans="1:14" s="4" customFormat="1" ht="30" customHeight="1" thickBot="1" x14ac:dyDescent="0.4">
      <c r="A34" s="187"/>
      <c r="B34" s="188"/>
      <c r="C34" s="188"/>
      <c r="D34" s="214"/>
      <c r="E34" s="231"/>
      <c r="F34" s="235"/>
      <c r="G34" s="243"/>
      <c r="H34" s="238" t="s">
        <v>9</v>
      </c>
      <c r="I34" s="239"/>
      <c r="J34" s="239"/>
      <c r="K34" s="240"/>
      <c r="L34" s="115">
        <f>SUM(L33,L30,L26,L22,L19,L16)</f>
        <v>3136.6689999999999</v>
      </c>
      <c r="M34" s="115">
        <f>SUM(M33,M30,M26,M22,M19,M16)</f>
        <v>2795.2000000000003</v>
      </c>
      <c r="N34" s="116">
        <f>SUM(N16+N19+N22+N26+N30)</f>
        <v>2990.8</v>
      </c>
    </row>
    <row r="35" spans="1:14" s="5" customFormat="1" ht="30" customHeight="1" thickBot="1" x14ac:dyDescent="0.4">
      <c r="A35" s="187">
        <v>2</v>
      </c>
      <c r="B35" s="188">
        <v>3</v>
      </c>
      <c r="C35" s="188">
        <v>2</v>
      </c>
      <c r="D35" s="214">
        <v>1</v>
      </c>
      <c r="E35" s="225">
        <v>2</v>
      </c>
      <c r="F35" s="235"/>
      <c r="G35" s="246" t="s">
        <v>64</v>
      </c>
      <c r="H35" s="192" t="s">
        <v>16</v>
      </c>
      <c r="I35" s="192" t="s">
        <v>41</v>
      </c>
      <c r="J35" s="192" t="s">
        <v>35</v>
      </c>
      <c r="K35" s="16" t="s">
        <v>8</v>
      </c>
      <c r="L35" s="48">
        <v>0</v>
      </c>
      <c r="M35" s="48">
        <v>0</v>
      </c>
      <c r="N35" s="49">
        <v>0</v>
      </c>
    </row>
    <row r="36" spans="1:14" s="5" customFormat="1" ht="30" customHeight="1" thickBot="1" x14ac:dyDescent="0.4">
      <c r="A36" s="187"/>
      <c r="B36" s="188"/>
      <c r="C36" s="188"/>
      <c r="D36" s="214"/>
      <c r="E36" s="225"/>
      <c r="F36" s="235"/>
      <c r="G36" s="247"/>
      <c r="H36" s="193"/>
      <c r="I36" s="193"/>
      <c r="J36" s="194"/>
      <c r="K36" s="18" t="str">
        <f>$K$26</f>
        <v>Viso:</v>
      </c>
      <c r="L36" s="19">
        <f t="shared" ref="L36:M36" si="0">L35</f>
        <v>0</v>
      </c>
      <c r="M36" s="19">
        <f t="shared" si="0"/>
        <v>0</v>
      </c>
      <c r="N36" s="20">
        <f t="shared" ref="N36" si="1">N35</f>
        <v>0</v>
      </c>
    </row>
    <row r="37" spans="1:14" s="5" customFormat="1" ht="30" customHeight="1" x14ac:dyDescent="0.35">
      <c r="A37" s="187"/>
      <c r="B37" s="188"/>
      <c r="C37" s="188"/>
      <c r="D37" s="214"/>
      <c r="E37" s="225"/>
      <c r="F37" s="235"/>
      <c r="G37" s="247"/>
      <c r="H37" s="192" t="s">
        <v>28</v>
      </c>
      <c r="I37" s="192" t="s">
        <v>42</v>
      </c>
      <c r="J37" s="192" t="s">
        <v>35</v>
      </c>
      <c r="K37" s="13" t="s">
        <v>8</v>
      </c>
      <c r="L37" s="14">
        <v>488.7</v>
      </c>
      <c r="M37" s="14">
        <v>527.6</v>
      </c>
      <c r="N37" s="15">
        <v>565.6</v>
      </c>
    </row>
    <row r="38" spans="1:14" s="5" customFormat="1" ht="30" customHeight="1" x14ac:dyDescent="0.35">
      <c r="A38" s="187"/>
      <c r="B38" s="188"/>
      <c r="C38" s="188"/>
      <c r="D38" s="214"/>
      <c r="E38" s="225"/>
      <c r="F38" s="235"/>
      <c r="G38" s="247"/>
      <c r="H38" s="192"/>
      <c r="I38" s="192"/>
      <c r="J38" s="192"/>
      <c r="K38" s="10" t="s">
        <v>86</v>
      </c>
      <c r="L38" s="11">
        <v>18.399999999999999</v>
      </c>
      <c r="M38" s="11">
        <v>0</v>
      </c>
      <c r="N38" s="12">
        <v>0</v>
      </c>
    </row>
    <row r="39" spans="1:14" s="5" customFormat="1" ht="30" customHeight="1" thickBot="1" x14ac:dyDescent="0.4">
      <c r="A39" s="187"/>
      <c r="B39" s="188"/>
      <c r="C39" s="188"/>
      <c r="D39" s="214"/>
      <c r="E39" s="225"/>
      <c r="F39" s="235"/>
      <c r="G39" s="247"/>
      <c r="H39" s="192"/>
      <c r="I39" s="192"/>
      <c r="J39" s="192"/>
      <c r="K39" s="45" t="s">
        <v>10</v>
      </c>
      <c r="L39" s="25">
        <v>21.3</v>
      </c>
      <c r="M39" s="25">
        <v>15</v>
      </c>
      <c r="N39" s="26">
        <v>15</v>
      </c>
    </row>
    <row r="40" spans="1:14" s="5" customFormat="1" ht="30" customHeight="1" thickBot="1" x14ac:dyDescent="0.4">
      <c r="A40" s="187"/>
      <c r="B40" s="188"/>
      <c r="C40" s="188"/>
      <c r="D40" s="214"/>
      <c r="E40" s="225"/>
      <c r="F40" s="235"/>
      <c r="G40" s="247"/>
      <c r="H40" s="192"/>
      <c r="I40" s="192"/>
      <c r="J40" s="232"/>
      <c r="K40" s="18" t="str">
        <f>$K$26</f>
        <v>Viso:</v>
      </c>
      <c r="L40" s="19">
        <f>SUM(L37:L39)</f>
        <v>528.4</v>
      </c>
      <c r="M40" s="19">
        <f>SUM(M37:M39)</f>
        <v>542.6</v>
      </c>
      <c r="N40" s="20">
        <f>SUM(N37:N39)</f>
        <v>580.6</v>
      </c>
    </row>
    <row r="41" spans="1:14" s="22" customFormat="1" ht="30" customHeight="1" x14ac:dyDescent="0.35">
      <c r="A41" s="187"/>
      <c r="B41" s="188"/>
      <c r="C41" s="188"/>
      <c r="D41" s="214"/>
      <c r="E41" s="225"/>
      <c r="F41" s="235"/>
      <c r="G41" s="247"/>
      <c r="H41" s="191" t="s">
        <v>17</v>
      </c>
      <c r="I41" s="191" t="s">
        <v>45</v>
      </c>
      <c r="J41" s="191" t="s">
        <v>35</v>
      </c>
      <c r="K41" s="21" t="s">
        <v>8</v>
      </c>
      <c r="L41" s="14">
        <v>0</v>
      </c>
      <c r="M41" s="14">
        <v>0</v>
      </c>
      <c r="N41" s="15">
        <v>0</v>
      </c>
    </row>
    <row r="42" spans="1:14" s="22" customFormat="1" ht="30" customHeight="1" x14ac:dyDescent="0.35">
      <c r="A42" s="187"/>
      <c r="B42" s="188"/>
      <c r="C42" s="188"/>
      <c r="D42" s="214"/>
      <c r="E42" s="225"/>
      <c r="F42" s="235"/>
      <c r="G42" s="247"/>
      <c r="H42" s="255"/>
      <c r="I42" s="192"/>
      <c r="J42" s="255"/>
      <c r="K42" s="24" t="s">
        <v>10</v>
      </c>
      <c r="L42" s="25">
        <v>0</v>
      </c>
      <c r="M42" s="25">
        <v>0</v>
      </c>
      <c r="N42" s="26">
        <v>0</v>
      </c>
    </row>
    <row r="43" spans="1:14" s="5" customFormat="1" ht="30" customHeight="1" thickBot="1" x14ac:dyDescent="0.4">
      <c r="A43" s="187"/>
      <c r="B43" s="188"/>
      <c r="C43" s="188"/>
      <c r="D43" s="214"/>
      <c r="E43" s="225"/>
      <c r="F43" s="235"/>
      <c r="G43" s="247"/>
      <c r="H43" s="256"/>
      <c r="I43" s="193"/>
      <c r="J43" s="256"/>
      <c r="K43" s="39" t="s">
        <v>62</v>
      </c>
      <c r="L43" s="39">
        <f>SUM(L41:L42)</f>
        <v>0</v>
      </c>
      <c r="M43" s="39">
        <f t="shared" ref="M43" si="2">M41+M42</f>
        <v>0</v>
      </c>
      <c r="N43" s="40">
        <f t="shared" ref="N43" si="3">N41+N42</f>
        <v>0</v>
      </c>
    </row>
    <row r="44" spans="1:14" s="5" customFormat="1" ht="30" customHeight="1" x14ac:dyDescent="0.35">
      <c r="A44" s="187"/>
      <c r="B44" s="188"/>
      <c r="C44" s="188"/>
      <c r="D44" s="214"/>
      <c r="E44" s="225"/>
      <c r="F44" s="235"/>
      <c r="G44" s="247"/>
      <c r="H44" s="191" t="s">
        <v>18</v>
      </c>
      <c r="I44" s="191" t="s">
        <v>43</v>
      </c>
      <c r="J44" s="191" t="s">
        <v>36</v>
      </c>
      <c r="K44" s="10" t="s">
        <v>8</v>
      </c>
      <c r="L44" s="14">
        <v>389.7</v>
      </c>
      <c r="M44" s="14">
        <v>488.7</v>
      </c>
      <c r="N44" s="15">
        <v>502.2</v>
      </c>
    </row>
    <row r="45" spans="1:14" s="5" customFormat="1" ht="30" customHeight="1" x14ac:dyDescent="0.35">
      <c r="A45" s="187"/>
      <c r="B45" s="188"/>
      <c r="C45" s="188"/>
      <c r="D45" s="214"/>
      <c r="E45" s="225"/>
      <c r="F45" s="235"/>
      <c r="G45" s="247"/>
      <c r="H45" s="192"/>
      <c r="I45" s="192"/>
      <c r="J45" s="192"/>
      <c r="K45" s="10" t="s">
        <v>86</v>
      </c>
      <c r="L45" s="14">
        <v>0</v>
      </c>
      <c r="M45" s="14">
        <v>0</v>
      </c>
      <c r="N45" s="15">
        <v>0</v>
      </c>
    </row>
    <row r="46" spans="1:14" s="5" customFormat="1" ht="30" customHeight="1" thickBot="1" x14ac:dyDescent="0.4">
      <c r="A46" s="187"/>
      <c r="B46" s="188"/>
      <c r="C46" s="188"/>
      <c r="D46" s="214"/>
      <c r="E46" s="225"/>
      <c r="F46" s="235"/>
      <c r="G46" s="247"/>
      <c r="H46" s="255"/>
      <c r="I46" s="255"/>
      <c r="J46" s="255"/>
      <c r="K46" s="45" t="s">
        <v>10</v>
      </c>
      <c r="L46" s="25">
        <v>160.9</v>
      </c>
      <c r="M46" s="25">
        <v>78.099999999999994</v>
      </c>
      <c r="N46" s="26">
        <v>104.3</v>
      </c>
    </row>
    <row r="47" spans="1:14" s="5" customFormat="1" ht="30" customHeight="1" thickBot="1" x14ac:dyDescent="0.4">
      <c r="A47" s="187"/>
      <c r="B47" s="188"/>
      <c r="C47" s="188"/>
      <c r="D47" s="214"/>
      <c r="E47" s="225"/>
      <c r="F47" s="235"/>
      <c r="G47" s="247"/>
      <c r="H47" s="256"/>
      <c r="I47" s="256"/>
      <c r="J47" s="289"/>
      <c r="K47" s="18" t="str">
        <f>$K$26</f>
        <v>Viso:</v>
      </c>
      <c r="L47" s="19">
        <f>SUM(L44:L46)</f>
        <v>550.6</v>
      </c>
      <c r="M47" s="19">
        <f t="shared" ref="M47:N47" si="4">SUM(M44:M46)</f>
        <v>566.79999999999995</v>
      </c>
      <c r="N47" s="20">
        <f t="shared" si="4"/>
        <v>606.5</v>
      </c>
    </row>
    <row r="48" spans="1:14" s="5" customFormat="1" ht="30" customHeight="1" thickBot="1" x14ac:dyDescent="0.4">
      <c r="A48" s="187"/>
      <c r="B48" s="188"/>
      <c r="C48" s="188"/>
      <c r="D48" s="214"/>
      <c r="E48" s="225"/>
      <c r="F48" s="235"/>
      <c r="G48" s="247"/>
      <c r="H48" s="192" t="s">
        <v>19</v>
      </c>
      <c r="I48" s="250" t="s">
        <v>44</v>
      </c>
      <c r="J48" s="192" t="s">
        <v>33</v>
      </c>
      <c r="K48" s="16" t="s">
        <v>86</v>
      </c>
      <c r="L48" s="41">
        <v>3.8</v>
      </c>
      <c r="M48" s="41">
        <v>3.8</v>
      </c>
      <c r="N48" s="42">
        <v>3.8</v>
      </c>
    </row>
    <row r="49" spans="1:14" s="5" customFormat="1" ht="30" customHeight="1" thickBot="1" x14ac:dyDescent="0.4">
      <c r="A49" s="187"/>
      <c r="B49" s="188"/>
      <c r="C49" s="188"/>
      <c r="D49" s="214"/>
      <c r="E49" s="225"/>
      <c r="F49" s="235"/>
      <c r="G49" s="247"/>
      <c r="H49" s="193"/>
      <c r="I49" s="253"/>
      <c r="J49" s="194"/>
      <c r="K49" s="18" t="str">
        <f>$K$26</f>
        <v>Viso:</v>
      </c>
      <c r="L49" s="28">
        <f>SUM(L48)</f>
        <v>3.8</v>
      </c>
      <c r="M49" s="28">
        <f t="shared" ref="M49" si="5">M48</f>
        <v>3.8</v>
      </c>
      <c r="N49" s="29">
        <f t="shared" ref="N49" si="6">N48</f>
        <v>3.8</v>
      </c>
    </row>
    <row r="50" spans="1:14" s="5" customFormat="1" ht="30" customHeight="1" x14ac:dyDescent="0.35">
      <c r="A50" s="187"/>
      <c r="B50" s="188"/>
      <c r="C50" s="188"/>
      <c r="D50" s="214"/>
      <c r="E50" s="225"/>
      <c r="F50" s="235"/>
      <c r="G50" s="247"/>
      <c r="H50" s="192" t="s">
        <v>202</v>
      </c>
      <c r="I50" s="192" t="s">
        <v>203</v>
      </c>
      <c r="J50" s="192" t="s">
        <v>33</v>
      </c>
      <c r="K50" s="10" t="s">
        <v>8</v>
      </c>
      <c r="L50" s="43">
        <v>0</v>
      </c>
      <c r="M50" s="43">
        <v>0</v>
      </c>
      <c r="N50" s="44">
        <v>0</v>
      </c>
    </row>
    <row r="51" spans="1:14" s="5" customFormat="1" ht="30" customHeight="1" thickBot="1" x14ac:dyDescent="0.4">
      <c r="A51" s="187"/>
      <c r="B51" s="188"/>
      <c r="C51" s="188"/>
      <c r="D51" s="214"/>
      <c r="E51" s="225"/>
      <c r="F51" s="235"/>
      <c r="G51" s="247"/>
      <c r="H51" s="192"/>
      <c r="I51" s="192"/>
      <c r="J51" s="192"/>
      <c r="K51" s="45" t="s">
        <v>86</v>
      </c>
      <c r="L51" s="46">
        <v>10.1</v>
      </c>
      <c r="M51" s="46">
        <v>8</v>
      </c>
      <c r="N51" s="47">
        <v>8.1999999999999993</v>
      </c>
    </row>
    <row r="52" spans="1:14" s="5" customFormat="1" ht="30" customHeight="1" thickBot="1" x14ac:dyDescent="0.4">
      <c r="A52" s="187"/>
      <c r="B52" s="188"/>
      <c r="C52" s="188"/>
      <c r="D52" s="214"/>
      <c r="E52" s="225"/>
      <c r="F52" s="235"/>
      <c r="G52" s="247"/>
      <c r="H52" s="193"/>
      <c r="I52" s="193"/>
      <c r="J52" s="194"/>
      <c r="K52" s="18" t="str">
        <f>$K$26</f>
        <v>Viso:</v>
      </c>
      <c r="L52" s="19">
        <f>SUM(L50:L51)</f>
        <v>10.1</v>
      </c>
      <c r="M52" s="19">
        <f t="shared" ref="M52:N52" si="7">SUM(M50:M51)</f>
        <v>8</v>
      </c>
      <c r="N52" s="20">
        <f t="shared" si="7"/>
        <v>8.1999999999999993</v>
      </c>
    </row>
    <row r="53" spans="1:14" s="5" customFormat="1" ht="30" customHeight="1" x14ac:dyDescent="0.35">
      <c r="A53" s="187"/>
      <c r="B53" s="188"/>
      <c r="C53" s="188"/>
      <c r="D53" s="214"/>
      <c r="E53" s="225"/>
      <c r="F53" s="235"/>
      <c r="G53" s="247"/>
      <c r="H53" s="219" t="s">
        <v>32</v>
      </c>
      <c r="I53" s="191" t="s">
        <v>45</v>
      </c>
      <c r="J53" s="191" t="s">
        <v>37</v>
      </c>
      <c r="K53" s="13" t="s">
        <v>8</v>
      </c>
      <c r="L53" s="50">
        <v>0</v>
      </c>
      <c r="M53" s="50">
        <v>0</v>
      </c>
      <c r="N53" s="51">
        <v>0</v>
      </c>
    </row>
    <row r="54" spans="1:14" s="5" customFormat="1" ht="30" customHeight="1" x14ac:dyDescent="0.35">
      <c r="A54" s="187"/>
      <c r="B54" s="188"/>
      <c r="C54" s="188"/>
      <c r="D54" s="214"/>
      <c r="E54" s="225"/>
      <c r="F54" s="235"/>
      <c r="G54" s="247"/>
      <c r="H54" s="254"/>
      <c r="I54" s="192"/>
      <c r="J54" s="192"/>
      <c r="K54" s="10" t="s">
        <v>10</v>
      </c>
      <c r="L54" s="43">
        <v>0</v>
      </c>
      <c r="M54" s="43">
        <v>0</v>
      </c>
      <c r="N54" s="44">
        <v>0</v>
      </c>
    </row>
    <row r="55" spans="1:14" s="5" customFormat="1" ht="30" customHeight="1" thickBot="1" x14ac:dyDescent="0.4">
      <c r="A55" s="187"/>
      <c r="B55" s="188"/>
      <c r="C55" s="188"/>
      <c r="D55" s="214"/>
      <c r="E55" s="225"/>
      <c r="F55" s="235"/>
      <c r="G55" s="247"/>
      <c r="H55" s="254"/>
      <c r="I55" s="192"/>
      <c r="J55" s="192"/>
      <c r="K55" s="45" t="s">
        <v>86</v>
      </c>
      <c r="L55" s="46">
        <v>0</v>
      </c>
      <c r="M55" s="46">
        <v>0</v>
      </c>
      <c r="N55" s="47">
        <v>0</v>
      </c>
    </row>
    <row r="56" spans="1:14" s="5" customFormat="1" ht="30" customHeight="1" thickBot="1" x14ac:dyDescent="0.4">
      <c r="A56" s="187"/>
      <c r="B56" s="188"/>
      <c r="C56" s="188"/>
      <c r="D56" s="214"/>
      <c r="E56" s="225"/>
      <c r="F56" s="235"/>
      <c r="G56" s="247"/>
      <c r="H56" s="254"/>
      <c r="I56" s="192"/>
      <c r="J56" s="232"/>
      <c r="K56" s="117" t="str">
        <f>$K$26</f>
        <v>Viso:</v>
      </c>
      <c r="L56" s="118">
        <f>SUM(L53:L55)</f>
        <v>0</v>
      </c>
      <c r="M56" s="118">
        <f t="shared" ref="M56:N56" si="8">SUM(M53:M55)</f>
        <v>0</v>
      </c>
      <c r="N56" s="119">
        <f t="shared" si="8"/>
        <v>0</v>
      </c>
    </row>
    <row r="57" spans="1:14" s="4" customFormat="1" ht="30" customHeight="1" thickBot="1" x14ac:dyDescent="0.4">
      <c r="A57" s="187"/>
      <c r="B57" s="188"/>
      <c r="C57" s="188"/>
      <c r="D57" s="214"/>
      <c r="E57" s="225"/>
      <c r="F57" s="235"/>
      <c r="G57" s="243"/>
      <c r="H57" s="238" t="s">
        <v>9</v>
      </c>
      <c r="I57" s="239"/>
      <c r="J57" s="239"/>
      <c r="K57" s="240"/>
      <c r="L57" s="115">
        <f>SUM(L36+L40+L43+L47+L49+L52+L56)</f>
        <v>1092.8999999999999</v>
      </c>
      <c r="M57" s="115">
        <f>SUM(M36+M40+M47+M49+M52+M56)</f>
        <v>1121.2</v>
      </c>
      <c r="N57" s="116">
        <f>SUM(N36+N40+N47+N49+N52+N56)</f>
        <v>1199.0999999999999</v>
      </c>
    </row>
    <row r="58" spans="1:14" s="5" customFormat="1" ht="30" customHeight="1" thickBot="1" x14ac:dyDescent="0.4">
      <c r="A58" s="187">
        <v>2</v>
      </c>
      <c r="B58" s="188">
        <v>3</v>
      </c>
      <c r="C58" s="188">
        <v>2</v>
      </c>
      <c r="D58" s="214">
        <v>1</v>
      </c>
      <c r="E58" s="225">
        <v>3</v>
      </c>
      <c r="F58" s="235"/>
      <c r="G58" s="246" t="s">
        <v>152</v>
      </c>
      <c r="H58" s="233" t="s">
        <v>20</v>
      </c>
      <c r="I58" s="234" t="s">
        <v>215</v>
      </c>
      <c r="J58" s="248" t="s">
        <v>33</v>
      </c>
      <c r="K58" s="45" t="s">
        <v>8</v>
      </c>
      <c r="L58" s="46">
        <v>1</v>
      </c>
      <c r="M58" s="46">
        <v>1</v>
      </c>
      <c r="N58" s="47">
        <v>1</v>
      </c>
    </row>
    <row r="59" spans="1:14" s="5" customFormat="1" ht="30" customHeight="1" thickBot="1" x14ac:dyDescent="0.4">
      <c r="A59" s="187"/>
      <c r="B59" s="188"/>
      <c r="C59" s="188"/>
      <c r="D59" s="214"/>
      <c r="E59" s="225"/>
      <c r="F59" s="235"/>
      <c r="G59" s="247"/>
      <c r="H59" s="193"/>
      <c r="I59" s="197"/>
      <c r="J59" s="249"/>
      <c r="K59" s="18" t="str">
        <f>$K$26</f>
        <v>Viso:</v>
      </c>
      <c r="L59" s="19">
        <f>SUM(L58)</f>
        <v>1</v>
      </c>
      <c r="M59" s="19">
        <f t="shared" ref="M59:N59" si="9">SUM(M58)</f>
        <v>1</v>
      </c>
      <c r="N59" s="20">
        <f t="shared" si="9"/>
        <v>1</v>
      </c>
    </row>
    <row r="60" spans="1:14" s="5" customFormat="1" ht="30" customHeight="1" x14ac:dyDescent="0.35">
      <c r="A60" s="187"/>
      <c r="B60" s="188"/>
      <c r="C60" s="188"/>
      <c r="D60" s="214"/>
      <c r="E60" s="225"/>
      <c r="F60" s="235"/>
      <c r="G60" s="247"/>
      <c r="H60" s="191" t="s">
        <v>21</v>
      </c>
      <c r="I60" s="195" t="s">
        <v>216</v>
      </c>
      <c r="J60" s="250" t="s">
        <v>33</v>
      </c>
      <c r="K60" s="13" t="s">
        <v>86</v>
      </c>
      <c r="L60" s="50">
        <v>7.9</v>
      </c>
      <c r="M60" s="50">
        <v>8.5</v>
      </c>
      <c r="N60" s="51">
        <v>8.5</v>
      </c>
    </row>
    <row r="61" spans="1:14" s="5" customFormat="1" ht="30" customHeight="1" thickBot="1" x14ac:dyDescent="0.4">
      <c r="A61" s="187"/>
      <c r="B61" s="188"/>
      <c r="C61" s="188"/>
      <c r="D61" s="214"/>
      <c r="E61" s="225"/>
      <c r="F61" s="235"/>
      <c r="G61" s="247"/>
      <c r="H61" s="192"/>
      <c r="I61" s="196"/>
      <c r="J61" s="251"/>
      <c r="K61" s="45" t="s">
        <v>8</v>
      </c>
      <c r="L61" s="46">
        <v>5</v>
      </c>
      <c r="M61" s="46">
        <v>5</v>
      </c>
      <c r="N61" s="47">
        <v>5</v>
      </c>
    </row>
    <row r="62" spans="1:14" s="5" customFormat="1" ht="30" customHeight="1" thickBot="1" x14ac:dyDescent="0.4">
      <c r="A62" s="187"/>
      <c r="B62" s="188"/>
      <c r="C62" s="188"/>
      <c r="D62" s="214"/>
      <c r="E62" s="225"/>
      <c r="F62" s="235"/>
      <c r="G62" s="247"/>
      <c r="H62" s="193"/>
      <c r="I62" s="197"/>
      <c r="J62" s="249"/>
      <c r="K62" s="18" t="str">
        <f>$K$26</f>
        <v>Viso:</v>
      </c>
      <c r="L62" s="19">
        <f>SUM(L60:L61)</f>
        <v>12.9</v>
      </c>
      <c r="M62" s="19">
        <f t="shared" ref="M62" si="10">M60+M61</f>
        <v>13.5</v>
      </c>
      <c r="N62" s="20">
        <f t="shared" ref="N62" si="11">N60+N61</f>
        <v>13.5</v>
      </c>
    </row>
    <row r="63" spans="1:14" s="5" customFormat="1" ht="30" customHeight="1" thickBot="1" x14ac:dyDescent="0.4">
      <c r="A63" s="187"/>
      <c r="B63" s="188"/>
      <c r="C63" s="188"/>
      <c r="D63" s="214"/>
      <c r="E63" s="225"/>
      <c r="F63" s="235"/>
      <c r="G63" s="247"/>
      <c r="H63" s="219" t="s">
        <v>219</v>
      </c>
      <c r="I63" s="195" t="s">
        <v>46</v>
      </c>
      <c r="J63" s="191" t="s">
        <v>38</v>
      </c>
      <c r="K63" s="16" t="s">
        <v>86</v>
      </c>
      <c r="L63" s="41">
        <v>29.1</v>
      </c>
      <c r="M63" s="41">
        <v>26</v>
      </c>
      <c r="N63" s="42">
        <v>27</v>
      </c>
    </row>
    <row r="64" spans="1:14" s="5" customFormat="1" ht="30" customHeight="1" thickBot="1" x14ac:dyDescent="0.4">
      <c r="A64" s="187"/>
      <c r="B64" s="188"/>
      <c r="C64" s="188"/>
      <c r="D64" s="214"/>
      <c r="E64" s="225"/>
      <c r="F64" s="235"/>
      <c r="G64" s="247"/>
      <c r="H64" s="254"/>
      <c r="I64" s="196"/>
      <c r="J64" s="232"/>
      <c r="K64" s="117" t="str">
        <f>$K$26</f>
        <v>Viso:</v>
      </c>
      <c r="L64" s="118">
        <f>SUM(L63)</f>
        <v>29.1</v>
      </c>
      <c r="M64" s="118">
        <f t="shared" ref="M64:N64" si="12">SUM(M63)</f>
        <v>26</v>
      </c>
      <c r="N64" s="119">
        <f t="shared" si="12"/>
        <v>27</v>
      </c>
    </row>
    <row r="65" spans="1:14" s="4" customFormat="1" ht="30" customHeight="1" thickBot="1" x14ac:dyDescent="0.4">
      <c r="A65" s="187"/>
      <c r="B65" s="188"/>
      <c r="C65" s="188"/>
      <c r="D65" s="214"/>
      <c r="E65" s="225"/>
      <c r="F65" s="235"/>
      <c r="G65" s="243"/>
      <c r="H65" s="238" t="s">
        <v>9</v>
      </c>
      <c r="I65" s="239"/>
      <c r="J65" s="239"/>
      <c r="K65" s="240"/>
      <c r="L65" s="115">
        <f>SUM(L59+L62+L64)</f>
        <v>43</v>
      </c>
      <c r="M65" s="115">
        <f>SUM(M59+M62+M64)</f>
        <v>40.5</v>
      </c>
      <c r="N65" s="116">
        <f>SUM(N59+N62+N64)</f>
        <v>41.5</v>
      </c>
    </row>
    <row r="66" spans="1:14" s="22" customFormat="1" ht="30" customHeight="1" thickBot="1" x14ac:dyDescent="0.4">
      <c r="A66" s="187">
        <v>2</v>
      </c>
      <c r="B66" s="188">
        <v>3</v>
      </c>
      <c r="C66" s="188">
        <v>2</v>
      </c>
      <c r="D66" s="214">
        <v>1</v>
      </c>
      <c r="E66" s="225">
        <v>4</v>
      </c>
      <c r="F66" s="235"/>
      <c r="G66" s="241" t="s">
        <v>153</v>
      </c>
      <c r="H66" s="233" t="s">
        <v>22</v>
      </c>
      <c r="I66" s="233" t="s">
        <v>217</v>
      </c>
      <c r="J66" s="233" t="s">
        <v>33</v>
      </c>
      <c r="K66" s="17" t="s">
        <v>8</v>
      </c>
      <c r="L66" s="48">
        <v>8</v>
      </c>
      <c r="M66" s="48">
        <v>9</v>
      </c>
      <c r="N66" s="49">
        <v>10</v>
      </c>
    </row>
    <row r="67" spans="1:14" s="5" customFormat="1" ht="30" customHeight="1" thickBot="1" x14ac:dyDescent="0.4">
      <c r="A67" s="187"/>
      <c r="B67" s="188"/>
      <c r="C67" s="188"/>
      <c r="D67" s="214"/>
      <c r="E67" s="225"/>
      <c r="F67" s="235"/>
      <c r="G67" s="242"/>
      <c r="H67" s="193"/>
      <c r="I67" s="193"/>
      <c r="J67" s="194"/>
      <c r="K67" s="18" t="str">
        <f>$K$26</f>
        <v>Viso:</v>
      </c>
      <c r="L67" s="19">
        <f>SUM(L66)</f>
        <v>8</v>
      </c>
      <c r="M67" s="19">
        <f t="shared" ref="M67:N67" si="13">SUM(M66)</f>
        <v>9</v>
      </c>
      <c r="N67" s="20">
        <f t="shared" si="13"/>
        <v>10</v>
      </c>
    </row>
    <row r="68" spans="1:14" s="5" customFormat="1" ht="30" customHeight="1" thickBot="1" x14ac:dyDescent="0.4">
      <c r="A68" s="187"/>
      <c r="B68" s="188"/>
      <c r="C68" s="188"/>
      <c r="D68" s="214"/>
      <c r="E68" s="225"/>
      <c r="F68" s="235"/>
      <c r="G68" s="242"/>
      <c r="H68" s="191" t="s">
        <v>23</v>
      </c>
      <c r="I68" s="191" t="s">
        <v>47</v>
      </c>
      <c r="J68" s="191" t="s">
        <v>33</v>
      </c>
      <c r="K68" s="13" t="s">
        <v>8</v>
      </c>
      <c r="L68" s="50">
        <v>0</v>
      </c>
      <c r="M68" s="50">
        <v>0</v>
      </c>
      <c r="N68" s="51">
        <v>0</v>
      </c>
    </row>
    <row r="69" spans="1:14" s="5" customFormat="1" ht="30" customHeight="1" thickBot="1" x14ac:dyDescent="0.4">
      <c r="A69" s="187"/>
      <c r="B69" s="188"/>
      <c r="C69" s="188"/>
      <c r="D69" s="214"/>
      <c r="E69" s="225"/>
      <c r="F69" s="235"/>
      <c r="G69" s="242"/>
      <c r="H69" s="193"/>
      <c r="I69" s="193"/>
      <c r="J69" s="194"/>
      <c r="K69" s="18" t="str">
        <f>$K$26</f>
        <v>Viso:</v>
      </c>
      <c r="L69" s="19">
        <f>SUM(L68)</f>
        <v>0</v>
      </c>
      <c r="M69" s="19">
        <f>SUM(M68)</f>
        <v>0</v>
      </c>
      <c r="N69" s="20">
        <f>SUM(N68)</f>
        <v>0</v>
      </c>
    </row>
    <row r="70" spans="1:14" s="5" customFormat="1" ht="30" customHeight="1" thickBot="1" x14ac:dyDescent="0.4">
      <c r="A70" s="187"/>
      <c r="B70" s="188"/>
      <c r="C70" s="188"/>
      <c r="D70" s="214"/>
      <c r="E70" s="225"/>
      <c r="F70" s="235"/>
      <c r="G70" s="242"/>
      <c r="H70" s="191" t="s">
        <v>24</v>
      </c>
      <c r="I70" s="191" t="s">
        <v>48</v>
      </c>
      <c r="J70" s="191" t="s">
        <v>33</v>
      </c>
      <c r="K70" s="16" t="s">
        <v>8</v>
      </c>
      <c r="L70" s="41">
        <v>3</v>
      </c>
      <c r="M70" s="41">
        <v>3</v>
      </c>
      <c r="N70" s="42">
        <v>3</v>
      </c>
    </row>
    <row r="71" spans="1:14" s="5" customFormat="1" ht="30" customHeight="1" thickBot="1" x14ac:dyDescent="0.4">
      <c r="A71" s="187"/>
      <c r="B71" s="188"/>
      <c r="C71" s="188"/>
      <c r="D71" s="214"/>
      <c r="E71" s="225"/>
      <c r="F71" s="235"/>
      <c r="G71" s="242"/>
      <c r="H71" s="193"/>
      <c r="I71" s="193"/>
      <c r="J71" s="194"/>
      <c r="K71" s="18" t="str">
        <f>$K$26</f>
        <v>Viso:</v>
      </c>
      <c r="L71" s="120">
        <f>SUM(L70)</f>
        <v>3</v>
      </c>
      <c r="M71" s="120">
        <f t="shared" ref="M71:N71" si="14">SUM(M70)</f>
        <v>3</v>
      </c>
      <c r="N71" s="121">
        <f t="shared" si="14"/>
        <v>3</v>
      </c>
    </row>
    <row r="72" spans="1:14" s="5" customFormat="1" ht="30" customHeight="1" x14ac:dyDescent="0.35">
      <c r="A72" s="187"/>
      <c r="B72" s="188"/>
      <c r="C72" s="188"/>
      <c r="D72" s="214"/>
      <c r="E72" s="225"/>
      <c r="F72" s="235"/>
      <c r="G72" s="242"/>
      <c r="H72" s="220" t="s">
        <v>30</v>
      </c>
      <c r="I72" s="191" t="s">
        <v>31</v>
      </c>
      <c r="J72" s="191" t="s">
        <v>33</v>
      </c>
      <c r="K72" s="13" t="s">
        <v>8</v>
      </c>
      <c r="L72" s="50">
        <v>0</v>
      </c>
      <c r="M72" s="50">
        <v>0</v>
      </c>
      <c r="N72" s="51">
        <v>0</v>
      </c>
    </row>
    <row r="73" spans="1:14" s="5" customFormat="1" ht="30" customHeight="1" thickBot="1" x14ac:dyDescent="0.4">
      <c r="A73" s="187"/>
      <c r="B73" s="188"/>
      <c r="C73" s="188"/>
      <c r="D73" s="214"/>
      <c r="E73" s="225"/>
      <c r="F73" s="235"/>
      <c r="G73" s="242"/>
      <c r="H73" s="220"/>
      <c r="I73" s="192"/>
      <c r="J73" s="192"/>
      <c r="K73" s="36" t="str">
        <f>$K$26</f>
        <v>Viso:</v>
      </c>
      <c r="L73" s="37">
        <f>SUM(L72)</f>
        <v>0</v>
      </c>
      <c r="M73" s="37">
        <f>SUM(M72)</f>
        <v>0</v>
      </c>
      <c r="N73" s="38">
        <f>SUM(N72)</f>
        <v>0</v>
      </c>
    </row>
    <row r="74" spans="1:14" s="4" customFormat="1" ht="30" customHeight="1" thickBot="1" x14ac:dyDescent="0.4">
      <c r="A74" s="187"/>
      <c r="B74" s="188"/>
      <c r="C74" s="188"/>
      <c r="D74" s="214"/>
      <c r="E74" s="225"/>
      <c r="F74" s="235"/>
      <c r="G74" s="243"/>
      <c r="H74" s="288" t="s">
        <v>9</v>
      </c>
      <c r="I74" s="239"/>
      <c r="J74" s="239"/>
      <c r="K74" s="240"/>
      <c r="L74" s="115">
        <f>SUM(L67+L69+L71+L73)</f>
        <v>11</v>
      </c>
      <c r="M74" s="115">
        <f>SUM(M67+M69+M71+M73)</f>
        <v>12</v>
      </c>
      <c r="N74" s="116">
        <f>SUM(N67+N69+N71+N73)</f>
        <v>13</v>
      </c>
    </row>
    <row r="75" spans="1:14" s="5" customFormat="1" ht="30" customHeight="1" x14ac:dyDescent="0.35">
      <c r="A75" s="187">
        <v>2</v>
      </c>
      <c r="B75" s="188">
        <v>3</v>
      </c>
      <c r="C75" s="188">
        <v>2</v>
      </c>
      <c r="D75" s="214">
        <v>1</v>
      </c>
      <c r="E75" s="225">
        <v>5</v>
      </c>
      <c r="F75" s="257"/>
      <c r="G75" s="260" t="s">
        <v>154</v>
      </c>
      <c r="H75" s="321" t="s">
        <v>25</v>
      </c>
      <c r="I75" s="233" t="s">
        <v>49</v>
      </c>
      <c r="J75" s="233" t="s">
        <v>33</v>
      </c>
      <c r="K75" s="13" t="s">
        <v>8</v>
      </c>
      <c r="L75" s="50">
        <v>2.5</v>
      </c>
      <c r="M75" s="50">
        <v>3</v>
      </c>
      <c r="N75" s="51">
        <v>3</v>
      </c>
    </row>
    <row r="76" spans="1:14" s="5" customFormat="1" ht="30" customHeight="1" thickBot="1" x14ac:dyDescent="0.4">
      <c r="A76" s="187"/>
      <c r="B76" s="188"/>
      <c r="C76" s="188"/>
      <c r="D76" s="214"/>
      <c r="E76" s="225"/>
      <c r="F76" s="258"/>
      <c r="G76" s="260"/>
      <c r="H76" s="254"/>
      <c r="I76" s="192"/>
      <c r="J76" s="192"/>
      <c r="K76" s="45" t="s">
        <v>86</v>
      </c>
      <c r="L76" s="46">
        <v>0</v>
      </c>
      <c r="M76" s="46">
        <v>0</v>
      </c>
      <c r="N76" s="47">
        <v>0</v>
      </c>
    </row>
    <row r="77" spans="1:14" s="5" customFormat="1" ht="30" customHeight="1" thickBot="1" x14ac:dyDescent="0.4">
      <c r="A77" s="187"/>
      <c r="B77" s="188"/>
      <c r="C77" s="188"/>
      <c r="D77" s="214"/>
      <c r="E77" s="225"/>
      <c r="F77" s="258"/>
      <c r="G77" s="260"/>
      <c r="H77" s="254"/>
      <c r="I77" s="192"/>
      <c r="J77" s="232"/>
      <c r="K77" s="18" t="str">
        <f>$K$26</f>
        <v>Viso:</v>
      </c>
      <c r="L77" s="19">
        <f>SUM(L75:L76)</f>
        <v>2.5</v>
      </c>
      <c r="M77" s="19">
        <f t="shared" ref="M77:N77" si="15">SUM(M75:M76)</f>
        <v>3</v>
      </c>
      <c r="N77" s="20">
        <f t="shared" si="15"/>
        <v>3</v>
      </c>
    </row>
    <row r="78" spans="1:14" s="5" customFormat="1" ht="30" customHeight="1" thickBot="1" x14ac:dyDescent="0.4">
      <c r="A78" s="187"/>
      <c r="B78" s="188"/>
      <c r="C78" s="188"/>
      <c r="D78" s="214"/>
      <c r="E78" s="225"/>
      <c r="F78" s="259"/>
      <c r="G78" s="261"/>
      <c r="H78" s="238" t="s">
        <v>9</v>
      </c>
      <c r="I78" s="239"/>
      <c r="J78" s="239"/>
      <c r="K78" s="264"/>
      <c r="L78" s="122">
        <f>L77</f>
        <v>2.5</v>
      </c>
      <c r="M78" s="115">
        <f t="shared" ref="M78" si="16">M77</f>
        <v>3</v>
      </c>
      <c r="N78" s="116">
        <f t="shared" ref="N78" si="17">N77</f>
        <v>3</v>
      </c>
    </row>
    <row r="79" spans="1:14" s="5" customFormat="1" ht="30" customHeight="1" x14ac:dyDescent="0.35">
      <c r="A79" s="187">
        <v>2</v>
      </c>
      <c r="B79" s="188">
        <v>3</v>
      </c>
      <c r="C79" s="188">
        <v>2</v>
      </c>
      <c r="D79" s="214">
        <v>1</v>
      </c>
      <c r="E79" s="225">
        <v>6</v>
      </c>
      <c r="F79" s="235"/>
      <c r="G79" s="246" t="s">
        <v>155</v>
      </c>
      <c r="H79" s="192" t="s">
        <v>26</v>
      </c>
      <c r="I79" s="262" t="s">
        <v>195</v>
      </c>
      <c r="J79" s="192" t="s">
        <v>33</v>
      </c>
      <c r="K79" s="16" t="s">
        <v>8</v>
      </c>
      <c r="L79" s="41">
        <v>43</v>
      </c>
      <c r="M79" s="41">
        <v>43</v>
      </c>
      <c r="N79" s="42">
        <v>43</v>
      </c>
    </row>
    <row r="80" spans="1:14" s="5" customFormat="1" ht="30" customHeight="1" thickBot="1" x14ac:dyDescent="0.4">
      <c r="A80" s="187"/>
      <c r="B80" s="188"/>
      <c r="C80" s="188"/>
      <c r="D80" s="214"/>
      <c r="E80" s="225"/>
      <c r="F80" s="235"/>
      <c r="G80" s="247"/>
      <c r="H80" s="192"/>
      <c r="I80" s="262"/>
      <c r="J80" s="232"/>
      <c r="K80" s="143" t="s">
        <v>86</v>
      </c>
      <c r="L80" s="138">
        <v>0</v>
      </c>
      <c r="M80" s="138">
        <v>0</v>
      </c>
      <c r="N80" s="139">
        <v>0</v>
      </c>
    </row>
    <row r="81" spans="1:16" s="5" customFormat="1" ht="30" customHeight="1" thickBot="1" x14ac:dyDescent="0.4">
      <c r="A81" s="187"/>
      <c r="B81" s="188"/>
      <c r="C81" s="188"/>
      <c r="D81" s="214"/>
      <c r="E81" s="225"/>
      <c r="F81" s="235"/>
      <c r="G81" s="247"/>
      <c r="H81" s="193"/>
      <c r="I81" s="263"/>
      <c r="J81" s="194"/>
      <c r="K81" s="18" t="str">
        <f>$K$26</f>
        <v>Viso:</v>
      </c>
      <c r="L81" s="120">
        <f>SUM(L79)</f>
        <v>43</v>
      </c>
      <c r="M81" s="120">
        <f t="shared" ref="M81:N81" si="18">SUM(M79)</f>
        <v>43</v>
      </c>
      <c r="N81" s="121">
        <f t="shared" si="18"/>
        <v>43</v>
      </c>
    </row>
    <row r="82" spans="1:16" s="5" customFormat="1" ht="30" customHeight="1" thickBot="1" x14ac:dyDescent="0.4">
      <c r="A82" s="187"/>
      <c r="B82" s="188"/>
      <c r="C82" s="188"/>
      <c r="D82" s="214"/>
      <c r="E82" s="225"/>
      <c r="F82" s="235"/>
      <c r="G82" s="247"/>
      <c r="H82" s="219" t="s">
        <v>27</v>
      </c>
      <c r="I82" s="270" t="s">
        <v>50</v>
      </c>
      <c r="J82" s="191" t="s">
        <v>33</v>
      </c>
      <c r="K82" s="16" t="s">
        <v>8</v>
      </c>
      <c r="L82" s="41">
        <v>15.2</v>
      </c>
      <c r="M82" s="41">
        <v>14</v>
      </c>
      <c r="N82" s="42">
        <v>0</v>
      </c>
    </row>
    <row r="83" spans="1:16" s="5" customFormat="1" ht="30" customHeight="1" thickBot="1" x14ac:dyDescent="0.4">
      <c r="A83" s="187"/>
      <c r="B83" s="188"/>
      <c r="C83" s="188"/>
      <c r="D83" s="214"/>
      <c r="E83" s="225"/>
      <c r="F83" s="235"/>
      <c r="G83" s="247"/>
      <c r="H83" s="254"/>
      <c r="I83" s="271"/>
      <c r="J83" s="232"/>
      <c r="K83" s="18" t="str">
        <f>$K$26</f>
        <v>Viso:</v>
      </c>
      <c r="L83" s="120">
        <f>SUM(L82)</f>
        <v>15.2</v>
      </c>
      <c r="M83" s="120">
        <f t="shared" ref="M83:N83" si="19">SUM(M82)</f>
        <v>14</v>
      </c>
      <c r="N83" s="121">
        <f t="shared" si="19"/>
        <v>0</v>
      </c>
    </row>
    <row r="84" spans="1:16" s="5" customFormat="1" ht="30" customHeight="1" thickBot="1" x14ac:dyDescent="0.4">
      <c r="A84" s="187"/>
      <c r="B84" s="188"/>
      <c r="C84" s="188"/>
      <c r="D84" s="214"/>
      <c r="E84" s="225"/>
      <c r="F84" s="235"/>
      <c r="G84" s="243"/>
      <c r="H84" s="238" t="s">
        <v>9</v>
      </c>
      <c r="I84" s="239"/>
      <c r="J84" s="239"/>
      <c r="K84" s="264"/>
      <c r="L84" s="122">
        <f>SUM(L81+L83)</f>
        <v>58.2</v>
      </c>
      <c r="M84" s="115">
        <f t="shared" ref="M84" si="20">M81+M83</f>
        <v>57</v>
      </c>
      <c r="N84" s="116">
        <f t="shared" ref="N84" si="21">N81+N83</f>
        <v>43</v>
      </c>
    </row>
    <row r="85" spans="1:16" s="5" customFormat="1" ht="30" customHeight="1" thickBot="1" x14ac:dyDescent="0.4">
      <c r="A85" s="66">
        <v>2</v>
      </c>
      <c r="B85" s="67">
        <v>3</v>
      </c>
      <c r="C85" s="65">
        <v>2</v>
      </c>
      <c r="D85" s="68">
        <v>1</v>
      </c>
      <c r="E85" s="272" t="s">
        <v>65</v>
      </c>
      <c r="F85" s="273"/>
      <c r="G85" s="273"/>
      <c r="H85" s="273"/>
      <c r="I85" s="273"/>
      <c r="J85" s="273"/>
      <c r="K85" s="273"/>
      <c r="L85" s="123">
        <f>SUM(L84+L78+L74+L65+L57+L34)</f>
        <v>4344.2690000000002</v>
      </c>
      <c r="M85" s="53">
        <f>M34+M57+M65+M74+M78+M84</f>
        <v>4028.9000000000005</v>
      </c>
      <c r="N85" s="54">
        <f>N34+N57+N65+N74+N78+N84</f>
        <v>4290.3999999999996</v>
      </c>
    </row>
    <row r="86" spans="1:16" s="4" customFormat="1" ht="30" customHeight="1" thickBot="1" x14ac:dyDescent="0.4">
      <c r="A86" s="69">
        <v>2</v>
      </c>
      <c r="B86" s="70">
        <v>3</v>
      </c>
      <c r="C86" s="52">
        <v>2</v>
      </c>
      <c r="D86" s="284" t="s">
        <v>67</v>
      </c>
      <c r="E86" s="284"/>
      <c r="F86" s="284"/>
      <c r="G86" s="284"/>
      <c r="H86" s="284"/>
      <c r="I86" s="284"/>
      <c r="J86" s="284"/>
      <c r="K86" s="284"/>
      <c r="L86" s="127">
        <f>L85</f>
        <v>4344.2690000000002</v>
      </c>
      <c r="M86" s="128">
        <f t="shared" ref="M86" si="22">M85</f>
        <v>4028.9000000000005</v>
      </c>
      <c r="N86" s="129">
        <f t="shared" ref="N86:N87" si="23">N85</f>
        <v>4290.3999999999996</v>
      </c>
    </row>
    <row r="87" spans="1:16" s="4" customFormat="1" ht="30" customHeight="1" thickBot="1" x14ac:dyDescent="0.4">
      <c r="A87" s="69">
        <v>2</v>
      </c>
      <c r="B87" s="100"/>
      <c r="C87" s="267" t="s">
        <v>66</v>
      </c>
      <c r="D87" s="267"/>
      <c r="E87" s="267"/>
      <c r="F87" s="267"/>
      <c r="G87" s="267"/>
      <c r="H87" s="267"/>
      <c r="I87" s="267"/>
      <c r="J87" s="267"/>
      <c r="K87" s="268"/>
      <c r="L87" s="124">
        <f>L86</f>
        <v>4344.2690000000002</v>
      </c>
      <c r="M87" s="125">
        <f t="shared" ref="M87" si="24">M86</f>
        <v>4028.9000000000005</v>
      </c>
      <c r="N87" s="126">
        <f t="shared" si="23"/>
        <v>4290.3999999999996</v>
      </c>
    </row>
    <row r="88" spans="1:16" s="5" customFormat="1" ht="30" customHeight="1" x14ac:dyDescent="0.35">
      <c r="A88" s="69">
        <v>2</v>
      </c>
      <c r="B88" s="71">
        <v>2</v>
      </c>
      <c r="C88" s="71"/>
      <c r="D88" s="71"/>
      <c r="E88" s="71"/>
      <c r="F88" s="274"/>
      <c r="G88" s="274"/>
      <c r="H88" s="274"/>
      <c r="I88" s="274"/>
      <c r="J88" s="274"/>
      <c r="K88" s="274"/>
      <c r="L88" s="275"/>
      <c r="M88" s="275"/>
      <c r="N88" s="276"/>
    </row>
    <row r="89" spans="1:16" s="5" customFormat="1" ht="30" customHeight="1" x14ac:dyDescent="0.35">
      <c r="A89" s="72">
        <v>2</v>
      </c>
      <c r="B89" s="73">
        <v>2</v>
      </c>
      <c r="C89" s="74">
        <v>2</v>
      </c>
      <c r="D89" s="74"/>
      <c r="E89" s="74"/>
      <c r="F89" s="277"/>
      <c r="G89" s="277"/>
      <c r="H89" s="277"/>
      <c r="I89" s="277"/>
      <c r="J89" s="277"/>
      <c r="K89" s="277"/>
      <c r="L89" s="277"/>
      <c r="M89" s="277"/>
      <c r="N89" s="278"/>
    </row>
    <row r="90" spans="1:16" s="5" customFormat="1" ht="30" customHeight="1" x14ac:dyDescent="0.35">
      <c r="A90" s="69">
        <v>2</v>
      </c>
      <c r="B90" s="75">
        <v>2</v>
      </c>
      <c r="C90" s="75">
        <v>2</v>
      </c>
      <c r="D90" s="76">
        <v>3</v>
      </c>
      <c r="E90" s="76"/>
      <c r="F90" s="279"/>
      <c r="G90" s="279"/>
      <c r="H90" s="279"/>
      <c r="I90" s="279"/>
      <c r="J90" s="279"/>
      <c r="K90" s="279"/>
      <c r="L90" s="279"/>
      <c r="M90" s="279"/>
      <c r="N90" s="280"/>
    </row>
    <row r="91" spans="1:16" s="5" customFormat="1" ht="30" customHeight="1" x14ac:dyDescent="0.35">
      <c r="A91" s="187">
        <v>2</v>
      </c>
      <c r="B91" s="188">
        <v>2</v>
      </c>
      <c r="C91" s="188">
        <v>2</v>
      </c>
      <c r="D91" s="214">
        <v>3</v>
      </c>
      <c r="E91" s="225">
        <v>1</v>
      </c>
      <c r="F91" s="281"/>
      <c r="G91" s="244" t="s">
        <v>157</v>
      </c>
      <c r="H91" s="220" t="s">
        <v>51</v>
      </c>
      <c r="I91" s="220" t="s">
        <v>54</v>
      </c>
      <c r="J91" s="220" t="s">
        <v>198</v>
      </c>
      <c r="K91" s="244" t="s">
        <v>8</v>
      </c>
      <c r="L91" s="222">
        <f>70+4+6+1</f>
        <v>81</v>
      </c>
      <c r="M91" s="222">
        <v>45</v>
      </c>
      <c r="N91" s="215">
        <v>45</v>
      </c>
    </row>
    <row r="92" spans="1:16" s="5" customFormat="1" ht="30" customHeight="1" x14ac:dyDescent="0.35">
      <c r="A92" s="187"/>
      <c r="B92" s="188"/>
      <c r="C92" s="188"/>
      <c r="D92" s="214"/>
      <c r="E92" s="225"/>
      <c r="F92" s="282"/>
      <c r="G92" s="302"/>
      <c r="H92" s="220"/>
      <c r="I92" s="220"/>
      <c r="J92" s="220"/>
      <c r="K92" s="269"/>
      <c r="L92" s="223"/>
      <c r="M92" s="224"/>
      <c r="N92" s="216"/>
    </row>
    <row r="93" spans="1:16" s="5" customFormat="1" ht="30" customHeight="1" x14ac:dyDescent="0.35">
      <c r="A93" s="187"/>
      <c r="B93" s="188"/>
      <c r="C93" s="188"/>
      <c r="D93" s="214"/>
      <c r="E93" s="225"/>
      <c r="F93" s="282"/>
      <c r="G93" s="302"/>
      <c r="H93" s="220"/>
      <c r="I93" s="220"/>
      <c r="J93" s="220"/>
      <c r="K93" s="13" t="s">
        <v>190</v>
      </c>
      <c r="L93" s="35">
        <v>0</v>
      </c>
      <c r="M93" s="97">
        <v>0</v>
      </c>
      <c r="N93" s="99">
        <v>0</v>
      </c>
    </row>
    <row r="94" spans="1:16" s="5" customFormat="1" ht="30" customHeight="1" thickBot="1" x14ac:dyDescent="0.4">
      <c r="A94" s="187"/>
      <c r="B94" s="188"/>
      <c r="C94" s="188"/>
      <c r="D94" s="214"/>
      <c r="E94" s="225"/>
      <c r="F94" s="282"/>
      <c r="G94" s="302"/>
      <c r="H94" s="220"/>
      <c r="I94" s="220"/>
      <c r="J94" s="220"/>
      <c r="K94" s="45" t="s">
        <v>10</v>
      </c>
      <c r="L94" s="46">
        <v>0</v>
      </c>
      <c r="M94" s="46">
        <v>0</v>
      </c>
      <c r="N94" s="47">
        <v>0</v>
      </c>
      <c r="P94" s="98"/>
    </row>
    <row r="95" spans="1:16" s="5" customFormat="1" ht="30" customHeight="1" thickBot="1" x14ac:dyDescent="0.4">
      <c r="A95" s="187"/>
      <c r="B95" s="188"/>
      <c r="C95" s="188"/>
      <c r="D95" s="214"/>
      <c r="E95" s="225"/>
      <c r="F95" s="282"/>
      <c r="G95" s="302"/>
      <c r="H95" s="220"/>
      <c r="I95" s="220"/>
      <c r="J95" s="217"/>
      <c r="K95" s="18" t="str">
        <f>$K$81</f>
        <v>Viso:</v>
      </c>
      <c r="L95" s="19">
        <f>SUM(L91:L94)</f>
        <v>81</v>
      </c>
      <c r="M95" s="19">
        <f t="shared" ref="M95:N95" si="25">SUM(M91:M94)</f>
        <v>45</v>
      </c>
      <c r="N95" s="20">
        <f t="shared" si="25"/>
        <v>45</v>
      </c>
    </row>
    <row r="96" spans="1:16" s="5" customFormat="1" ht="30" customHeight="1" thickBot="1" x14ac:dyDescent="0.4">
      <c r="A96" s="187"/>
      <c r="B96" s="188"/>
      <c r="C96" s="188"/>
      <c r="D96" s="214"/>
      <c r="E96" s="225"/>
      <c r="F96" s="282"/>
      <c r="G96" s="302"/>
      <c r="H96" s="218" t="s">
        <v>200</v>
      </c>
      <c r="I96" s="220" t="s">
        <v>55</v>
      </c>
      <c r="J96" s="220" t="s">
        <v>33</v>
      </c>
      <c r="K96" s="101" t="s">
        <v>8</v>
      </c>
      <c r="L96" s="102">
        <f>70+18</f>
        <v>88</v>
      </c>
      <c r="M96" s="102">
        <v>20</v>
      </c>
      <c r="N96" s="103">
        <v>20</v>
      </c>
    </row>
    <row r="97" spans="1:14" s="5" customFormat="1" ht="30" customHeight="1" thickBot="1" x14ac:dyDescent="0.4">
      <c r="A97" s="187"/>
      <c r="B97" s="188"/>
      <c r="C97" s="188"/>
      <c r="D97" s="214"/>
      <c r="E97" s="225"/>
      <c r="F97" s="282"/>
      <c r="G97" s="302"/>
      <c r="H97" s="219"/>
      <c r="I97" s="191"/>
      <c r="J97" s="221"/>
      <c r="K97" s="18" t="str">
        <f>$K$81</f>
        <v>Viso:</v>
      </c>
      <c r="L97" s="19">
        <f>L96</f>
        <v>88</v>
      </c>
      <c r="M97" s="19">
        <f t="shared" ref="M97" si="26">M96</f>
        <v>20</v>
      </c>
      <c r="N97" s="20">
        <f t="shared" ref="N97" si="27">N96</f>
        <v>20</v>
      </c>
    </row>
    <row r="98" spans="1:14" s="55" customFormat="1" ht="30" customHeight="1" thickBot="1" x14ac:dyDescent="0.4">
      <c r="A98" s="187"/>
      <c r="B98" s="188"/>
      <c r="C98" s="188"/>
      <c r="D98" s="214"/>
      <c r="E98" s="225"/>
      <c r="F98" s="283"/>
      <c r="G98" s="303"/>
      <c r="H98" s="265" t="s">
        <v>9</v>
      </c>
      <c r="I98" s="265"/>
      <c r="J98" s="265"/>
      <c r="K98" s="266"/>
      <c r="L98" s="130">
        <f>SUM(L95+L97)</f>
        <v>169</v>
      </c>
      <c r="M98" s="130">
        <f>SUM(M95+M97)</f>
        <v>65</v>
      </c>
      <c r="N98" s="131">
        <f>SUM(N95+N97)</f>
        <v>65</v>
      </c>
    </row>
    <row r="99" spans="1:14" s="5" customFormat="1" ht="30" customHeight="1" x14ac:dyDescent="0.35">
      <c r="A99" s="187">
        <v>2</v>
      </c>
      <c r="B99" s="188">
        <v>2</v>
      </c>
      <c r="C99" s="188">
        <v>2</v>
      </c>
      <c r="D99" s="214">
        <v>3</v>
      </c>
      <c r="E99" s="225">
        <v>2</v>
      </c>
      <c r="F99" s="257"/>
      <c r="G99" s="304" t="s">
        <v>158</v>
      </c>
      <c r="H99" s="307" t="s">
        <v>52</v>
      </c>
      <c r="I99" s="193" t="s">
        <v>56</v>
      </c>
      <c r="J99" s="193" t="s">
        <v>33</v>
      </c>
      <c r="K99" s="13" t="s">
        <v>8</v>
      </c>
      <c r="L99" s="35">
        <f>70.7+1+20+12+20+50</f>
        <v>173.7</v>
      </c>
      <c r="M99" s="50">
        <v>85</v>
      </c>
      <c r="N99" s="51">
        <v>85</v>
      </c>
    </row>
    <row r="100" spans="1:14" s="5" customFormat="1" ht="30" customHeight="1" thickBot="1" x14ac:dyDescent="0.4">
      <c r="A100" s="187"/>
      <c r="B100" s="188"/>
      <c r="C100" s="188"/>
      <c r="D100" s="214"/>
      <c r="E100" s="225"/>
      <c r="F100" s="258"/>
      <c r="G100" s="305"/>
      <c r="H100" s="307"/>
      <c r="I100" s="193"/>
      <c r="J100" s="193"/>
      <c r="K100" s="16" t="s">
        <v>86</v>
      </c>
      <c r="L100" s="34">
        <v>0</v>
      </c>
      <c r="M100" s="41">
        <v>0</v>
      </c>
      <c r="N100" s="42">
        <v>0</v>
      </c>
    </row>
    <row r="101" spans="1:14" s="5" customFormat="1" ht="30" customHeight="1" thickBot="1" x14ac:dyDescent="0.4">
      <c r="A101" s="187"/>
      <c r="B101" s="188"/>
      <c r="C101" s="188"/>
      <c r="D101" s="214"/>
      <c r="E101" s="225"/>
      <c r="F101" s="258"/>
      <c r="G101" s="305"/>
      <c r="H101" s="218"/>
      <c r="I101" s="220"/>
      <c r="J101" s="217"/>
      <c r="K101" s="18" t="str">
        <f>$K$81</f>
        <v>Viso:</v>
      </c>
      <c r="L101" s="104">
        <f>SUM(L99:L100)</f>
        <v>173.7</v>
      </c>
      <c r="M101" s="104">
        <f t="shared" ref="M101" si="28">SUM(M99:M100)</f>
        <v>85</v>
      </c>
      <c r="N101" s="105">
        <f t="shared" ref="N101" si="29">SUM(N99:N100)</f>
        <v>85</v>
      </c>
    </row>
    <row r="102" spans="1:14" s="5" customFormat="1" ht="30" customHeight="1" thickBot="1" x14ac:dyDescent="0.4">
      <c r="A102" s="187"/>
      <c r="B102" s="188"/>
      <c r="C102" s="188"/>
      <c r="D102" s="214"/>
      <c r="E102" s="225"/>
      <c r="F102" s="258"/>
      <c r="G102" s="305"/>
      <c r="H102" s="218" t="s">
        <v>53</v>
      </c>
      <c r="I102" s="220" t="s">
        <v>57</v>
      </c>
      <c r="J102" s="220" t="s">
        <v>33</v>
      </c>
      <c r="K102" s="16" t="s">
        <v>8</v>
      </c>
      <c r="L102" s="41">
        <v>1</v>
      </c>
      <c r="M102" s="41">
        <v>1</v>
      </c>
      <c r="N102" s="42">
        <v>1</v>
      </c>
    </row>
    <row r="103" spans="1:14" s="5" customFormat="1" ht="30" customHeight="1" thickBot="1" x14ac:dyDescent="0.4">
      <c r="A103" s="187"/>
      <c r="B103" s="188"/>
      <c r="C103" s="188"/>
      <c r="D103" s="214"/>
      <c r="E103" s="225"/>
      <c r="F103" s="258"/>
      <c r="G103" s="305"/>
      <c r="H103" s="219"/>
      <c r="I103" s="191"/>
      <c r="J103" s="221"/>
      <c r="K103" s="18" t="str">
        <f>$K$81</f>
        <v>Viso:</v>
      </c>
      <c r="L103" s="28">
        <f>L102</f>
        <v>1</v>
      </c>
      <c r="M103" s="28">
        <f t="shared" ref="M103" si="30">M102</f>
        <v>1</v>
      </c>
      <c r="N103" s="29">
        <f t="shared" ref="N103" si="31">N102</f>
        <v>1</v>
      </c>
    </row>
    <row r="104" spans="1:14" s="55" customFormat="1" ht="30" customHeight="1" thickBot="1" x14ac:dyDescent="0.4">
      <c r="A104" s="187"/>
      <c r="B104" s="226"/>
      <c r="C104" s="226"/>
      <c r="D104" s="227"/>
      <c r="E104" s="228"/>
      <c r="F104" s="258"/>
      <c r="G104" s="306"/>
      <c r="H104" s="265" t="s">
        <v>9</v>
      </c>
      <c r="I104" s="265"/>
      <c r="J104" s="265"/>
      <c r="K104" s="266"/>
      <c r="L104" s="122">
        <f>SUM(L101+L103)</f>
        <v>174.7</v>
      </c>
      <c r="M104" s="115">
        <f t="shared" ref="M104" si="32">SUM(M101+M103)</f>
        <v>86</v>
      </c>
      <c r="N104" s="116">
        <f t="shared" ref="N104" si="33">SUM(N101+N103)</f>
        <v>86</v>
      </c>
    </row>
    <row r="105" spans="1:14" s="55" customFormat="1" ht="30" customHeight="1" thickBot="1" x14ac:dyDescent="0.4">
      <c r="A105" s="69">
        <v>2</v>
      </c>
      <c r="B105" s="75">
        <v>2</v>
      </c>
      <c r="C105" s="75">
        <v>2</v>
      </c>
      <c r="D105" s="77">
        <v>3</v>
      </c>
      <c r="E105" s="330" t="s">
        <v>65</v>
      </c>
      <c r="F105" s="330"/>
      <c r="G105" s="330"/>
      <c r="H105" s="331"/>
      <c r="I105" s="331"/>
      <c r="J105" s="331"/>
      <c r="K105" s="332"/>
      <c r="L105" s="132">
        <f>SUM(L104+L98)</f>
        <v>343.7</v>
      </c>
      <c r="M105" s="133">
        <f t="shared" ref="M105" si="34">M98+M104</f>
        <v>151</v>
      </c>
      <c r="N105" s="134">
        <f t="shared" ref="N105" si="35">N98+N104</f>
        <v>151</v>
      </c>
    </row>
    <row r="106" spans="1:14" s="58" customFormat="1" ht="30" customHeight="1" thickBot="1" x14ac:dyDescent="0.4">
      <c r="A106" s="69">
        <v>2</v>
      </c>
      <c r="B106" s="75">
        <v>2</v>
      </c>
      <c r="C106" s="75">
        <v>2</v>
      </c>
      <c r="D106" s="335" t="s">
        <v>67</v>
      </c>
      <c r="E106" s="335"/>
      <c r="F106" s="335"/>
      <c r="G106" s="335"/>
      <c r="H106" s="335"/>
      <c r="I106" s="335"/>
      <c r="J106" s="335"/>
      <c r="K106" s="336"/>
      <c r="L106" s="135">
        <f>L105</f>
        <v>343.7</v>
      </c>
      <c r="M106" s="56">
        <f t="shared" ref="M106:M107" si="36">M105</f>
        <v>151</v>
      </c>
      <c r="N106" s="57">
        <f t="shared" ref="N106" si="37">N105</f>
        <v>151</v>
      </c>
    </row>
    <row r="107" spans="1:14" s="55" customFormat="1" ht="30" customHeight="1" thickBot="1" x14ac:dyDescent="0.4">
      <c r="A107" s="69">
        <v>2</v>
      </c>
      <c r="B107" s="71">
        <v>2</v>
      </c>
      <c r="C107" s="267" t="s">
        <v>66</v>
      </c>
      <c r="D107" s="267"/>
      <c r="E107" s="267"/>
      <c r="F107" s="267"/>
      <c r="G107" s="267"/>
      <c r="H107" s="267"/>
      <c r="I107" s="267"/>
      <c r="J107" s="267"/>
      <c r="K107" s="268"/>
      <c r="L107" s="136">
        <f>L106</f>
        <v>343.7</v>
      </c>
      <c r="M107" s="59">
        <f t="shared" si="36"/>
        <v>151</v>
      </c>
      <c r="N107" s="60">
        <f t="shared" ref="N107" si="38">N106</f>
        <v>151</v>
      </c>
    </row>
    <row r="108" spans="1:14" s="55" customFormat="1" ht="30" customHeight="1" thickBot="1" x14ac:dyDescent="0.4">
      <c r="A108" s="111">
        <v>2</v>
      </c>
      <c r="B108" s="319" t="s">
        <v>68</v>
      </c>
      <c r="C108" s="319"/>
      <c r="D108" s="319"/>
      <c r="E108" s="319"/>
      <c r="F108" s="319"/>
      <c r="G108" s="319"/>
      <c r="H108" s="319"/>
      <c r="I108" s="319"/>
      <c r="J108" s="319"/>
      <c r="K108" s="320"/>
      <c r="L108" s="136">
        <f>L87+L107</f>
        <v>4687.9690000000001</v>
      </c>
      <c r="M108" s="59">
        <f>M87+M107</f>
        <v>4179.9000000000005</v>
      </c>
      <c r="N108" s="60">
        <f>N87+N107</f>
        <v>4441.3999999999996</v>
      </c>
    </row>
    <row r="109" spans="1:14" s="5" customFormat="1" ht="18" x14ac:dyDescent="0.35">
      <c r="A109" s="61"/>
      <c r="B109" s="4"/>
    </row>
    <row r="110" spans="1:14" s="55" customFormat="1" ht="18.600000000000001" thickBot="1" x14ac:dyDescent="0.4">
      <c r="A110" s="333" t="s">
        <v>11</v>
      </c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</row>
    <row r="111" spans="1:14" s="5" customFormat="1" ht="41.4" thickBot="1" x14ac:dyDescent="0.4">
      <c r="A111"/>
      <c r="B111"/>
      <c r="C111"/>
      <c r="D111"/>
      <c r="E111" s="325" t="s">
        <v>12</v>
      </c>
      <c r="F111" s="326"/>
      <c r="G111" s="326"/>
      <c r="H111" s="326"/>
      <c r="I111" s="326"/>
      <c r="J111" s="326"/>
      <c r="K111" s="78"/>
      <c r="L111" s="79" t="s">
        <v>69</v>
      </c>
      <c r="M111" s="79" t="s">
        <v>70</v>
      </c>
      <c r="N111" s="80" t="s">
        <v>220</v>
      </c>
    </row>
    <row r="112" spans="1:14" s="5" customFormat="1" ht="21" thickBot="1" x14ac:dyDescent="0.4">
      <c r="A112"/>
      <c r="B112"/>
      <c r="C112"/>
      <c r="D112"/>
      <c r="E112" s="327" t="s">
        <v>71</v>
      </c>
      <c r="F112" s="328"/>
      <c r="G112" s="328"/>
      <c r="H112" s="328"/>
      <c r="I112" s="328"/>
      <c r="J112" s="328"/>
      <c r="K112" s="329"/>
      <c r="L112" s="81"/>
      <c r="M112" s="81"/>
      <c r="N112" s="81"/>
    </row>
    <row r="113" spans="1:14" s="5" customFormat="1" ht="21" thickBot="1" x14ac:dyDescent="0.4">
      <c r="A113"/>
      <c r="B113"/>
      <c r="C113"/>
      <c r="D113"/>
      <c r="E113" s="308" t="s">
        <v>72</v>
      </c>
      <c r="F113" s="309"/>
      <c r="G113" s="309"/>
      <c r="H113" s="309"/>
      <c r="I113" s="309"/>
      <c r="J113" s="309"/>
      <c r="K113" s="309"/>
      <c r="L113" s="85">
        <f>L114+L121+L122</f>
        <v>4687.9689999999991</v>
      </c>
      <c r="M113" s="85">
        <f>M114+M121+M122</f>
        <v>4179.8999999999996</v>
      </c>
      <c r="N113" s="85">
        <f>N114+N121+N122</f>
        <v>4441.3999999999996</v>
      </c>
    </row>
    <row r="114" spans="1:14" s="5" customFormat="1" ht="21" thickBot="1" x14ac:dyDescent="0.4">
      <c r="A114"/>
      <c r="B114"/>
      <c r="C114"/>
      <c r="D114"/>
      <c r="E114" s="322" t="s">
        <v>73</v>
      </c>
      <c r="F114" s="323"/>
      <c r="G114" s="323"/>
      <c r="H114" s="323"/>
      <c r="I114" s="323"/>
      <c r="J114" s="323"/>
      <c r="K114" s="324"/>
      <c r="L114" s="137">
        <f>SUM(L115:L120)</f>
        <v>4687.9689999999991</v>
      </c>
      <c r="M114" s="137">
        <f t="shared" ref="M114:N114" si="39">SUM(M115:M120)</f>
        <v>4179.8999999999996</v>
      </c>
      <c r="N114" s="137">
        <f t="shared" si="39"/>
        <v>4441.3999999999996</v>
      </c>
    </row>
    <row r="115" spans="1:14" s="5" customFormat="1" ht="21" x14ac:dyDescent="0.4">
      <c r="A115"/>
      <c r="B115"/>
      <c r="C115"/>
      <c r="D115"/>
      <c r="E115" s="315" t="s">
        <v>167</v>
      </c>
      <c r="F115" s="316"/>
      <c r="G115" s="316"/>
      <c r="H115" s="316"/>
      <c r="I115" s="316"/>
      <c r="J115" s="316"/>
      <c r="K115" s="337"/>
      <c r="L115" s="86"/>
      <c r="M115" s="86"/>
      <c r="N115" s="86"/>
    </row>
    <row r="116" spans="1:14" s="5" customFormat="1" ht="21" x14ac:dyDescent="0.4">
      <c r="A116"/>
      <c r="B116"/>
      <c r="C116"/>
      <c r="D116"/>
      <c r="E116" s="290" t="s">
        <v>74</v>
      </c>
      <c r="F116" s="291"/>
      <c r="G116" s="291"/>
      <c r="H116" s="291"/>
      <c r="I116" s="291"/>
      <c r="J116" s="291"/>
      <c r="K116" s="292"/>
      <c r="L116" s="86">
        <f xml:space="preserve"> SUMIF(K10:K103,"VSP",L10:L103)</f>
        <v>0</v>
      </c>
      <c r="M116" s="86">
        <f xml:space="preserve"> SUMIF(K10:K103,"VSP",M10:M103)</f>
        <v>0</v>
      </c>
      <c r="N116" s="86">
        <f xml:space="preserve"> SUMIF(K10:K103,"VSP",N10:N103)</f>
        <v>0</v>
      </c>
    </row>
    <row r="117" spans="1:14" s="5" customFormat="1" ht="21" x14ac:dyDescent="0.4">
      <c r="A117"/>
      <c r="B117"/>
      <c r="C117"/>
      <c r="D117"/>
      <c r="E117" s="290" t="s">
        <v>164</v>
      </c>
      <c r="F117" s="291"/>
      <c r="G117" s="291"/>
      <c r="H117" s="291"/>
      <c r="I117" s="291"/>
      <c r="J117" s="291"/>
      <c r="K117" s="292"/>
      <c r="L117" s="86">
        <f xml:space="preserve"> SUMIF(K5:K103,"SBB",L5:L103)</f>
        <v>3030.4999999999991</v>
      </c>
      <c r="M117" s="86">
        <f>SUM(M13+M17+M20+M23+M27+M32+M35+M37+M41+M44+M50+M58+M61+M66+M70+M75+M79+M82+M91+M96+M99+M102)</f>
        <v>2974.9999999999995</v>
      </c>
      <c r="N117" s="86">
        <f>SUM(N13+N17+N20+N23+N27+N32+N35+N37+N41+N44+N50+N58+N61+N66+N70+N75+N79+N82+N91+N96+N99+N102)</f>
        <v>3182.6</v>
      </c>
    </row>
    <row r="118" spans="1:14" s="5" customFormat="1" ht="21" x14ac:dyDescent="0.4">
      <c r="A118"/>
      <c r="B118"/>
      <c r="C118"/>
      <c r="D118"/>
      <c r="E118" s="290" t="s">
        <v>75</v>
      </c>
      <c r="F118" s="291"/>
      <c r="G118" s="291"/>
      <c r="H118" s="291"/>
      <c r="I118" s="291"/>
      <c r="J118" s="291"/>
      <c r="K118" s="292"/>
      <c r="L118" s="86">
        <f xml:space="preserve"> SUMIF(K6:K103,"VB",L6:L103)</f>
        <v>1177.9689999999998</v>
      </c>
      <c r="M118" s="86">
        <f xml:space="preserve"> SUMIF(K6:K103,"VB",M6:M103)</f>
        <v>925.9</v>
      </c>
      <c r="N118" s="86">
        <f xml:space="preserve"> SUMIF(K6:K103,"VB",N6:N103)</f>
        <v>967.6</v>
      </c>
    </row>
    <row r="119" spans="1:14" s="5" customFormat="1" ht="21" x14ac:dyDescent="0.4">
      <c r="A119"/>
      <c r="B119"/>
      <c r="C119"/>
      <c r="D119"/>
      <c r="E119" s="290" t="s">
        <v>76</v>
      </c>
      <c r="F119" s="291"/>
      <c r="G119" s="291"/>
      <c r="H119" s="291"/>
      <c r="I119" s="291"/>
      <c r="J119" s="291"/>
      <c r="K119" s="292"/>
      <c r="L119" s="86">
        <f xml:space="preserve"> SUMIF(K10:K103,"SPP",L10:L103)</f>
        <v>479.5</v>
      </c>
      <c r="M119" s="86">
        <f xml:space="preserve"> SUMIF(K10:K103,"SPP",M10:M103)</f>
        <v>279</v>
      </c>
      <c r="N119" s="86">
        <f xml:space="preserve"> SUMIF(K10:K103,"SPP",N10:N103)</f>
        <v>291.2</v>
      </c>
    </row>
    <row r="120" spans="1:14" s="5" customFormat="1" ht="21" x14ac:dyDescent="0.4">
      <c r="A120"/>
      <c r="B120"/>
      <c r="C120"/>
      <c r="D120"/>
      <c r="E120" s="290" t="s">
        <v>77</v>
      </c>
      <c r="F120" s="291"/>
      <c r="G120" s="291"/>
      <c r="H120" s="291"/>
      <c r="I120" s="291"/>
      <c r="J120" s="291"/>
      <c r="K120" s="292"/>
      <c r="L120" s="86">
        <f xml:space="preserve"> SUMIF(K10:K103,"ESF",L10:L103)</f>
        <v>0</v>
      </c>
      <c r="M120" s="86">
        <f xml:space="preserve"> SUMIF(K10:K103,"ESF",M10:M103)</f>
        <v>0</v>
      </c>
      <c r="N120" s="86">
        <f xml:space="preserve"> SUMIF(K10:K103,"ESF",N10:N103)</f>
        <v>0</v>
      </c>
    </row>
    <row r="121" spans="1:14" ht="21" x14ac:dyDescent="0.4">
      <c r="B121"/>
      <c r="E121" s="293" t="s">
        <v>78</v>
      </c>
      <c r="F121" s="294"/>
      <c r="G121" s="294"/>
      <c r="H121" s="294"/>
      <c r="I121" s="294"/>
      <c r="J121" s="294"/>
      <c r="K121" s="295"/>
      <c r="L121" s="87">
        <f xml:space="preserve"> SUMIF(K10:K103,"SL",L10:L103)</f>
        <v>0</v>
      </c>
      <c r="M121" s="87">
        <f xml:space="preserve"> SUMIF(L10:L103,"SL",M10:M103)</f>
        <v>0</v>
      </c>
      <c r="N121" s="87">
        <f xml:space="preserve"> SUMIF(M10:M103,"SL",N10:N103)</f>
        <v>0</v>
      </c>
    </row>
    <row r="122" spans="1:14" ht="21.6" thickBot="1" x14ac:dyDescent="0.45">
      <c r="E122" s="296" t="s">
        <v>79</v>
      </c>
      <c r="F122" s="297"/>
      <c r="G122" s="297"/>
      <c r="H122" s="297"/>
      <c r="I122" s="297"/>
      <c r="J122" s="297"/>
      <c r="K122" s="298"/>
      <c r="L122" s="87">
        <f xml:space="preserve"> SUMIF(K10:K103,"SVA",L10:L103)</f>
        <v>0</v>
      </c>
      <c r="M122" s="87">
        <f xml:space="preserve"> SUMIF(K10:K103,"SVA",M10:M103)</f>
        <v>0</v>
      </c>
      <c r="N122" s="87">
        <f xml:space="preserve"> SUMIF(K10:K103,"SVA",N10:N103)</f>
        <v>0</v>
      </c>
    </row>
    <row r="123" spans="1:14" ht="21" thickBot="1" x14ac:dyDescent="0.4">
      <c r="E123" s="308" t="s">
        <v>80</v>
      </c>
      <c r="F123" s="309"/>
      <c r="G123" s="309"/>
      <c r="H123" s="309"/>
      <c r="I123" s="309"/>
      <c r="J123" s="309"/>
      <c r="K123" s="310"/>
      <c r="L123" s="85">
        <f>L124</f>
        <v>0</v>
      </c>
      <c r="M123" s="85">
        <f>M124</f>
        <v>0</v>
      </c>
      <c r="N123" s="85">
        <f>N124</f>
        <v>0</v>
      </c>
    </row>
    <row r="124" spans="1:14" ht="21.6" thickBot="1" x14ac:dyDescent="0.45">
      <c r="E124" s="299" t="s">
        <v>81</v>
      </c>
      <c r="F124" s="300"/>
      <c r="G124" s="300"/>
      <c r="H124" s="300"/>
      <c r="I124" s="300"/>
      <c r="J124" s="300"/>
      <c r="K124" s="301"/>
      <c r="L124" s="88">
        <f xml:space="preserve"> SUMIF(K10:K103, "KTF",L10:L103)</f>
        <v>0</v>
      </c>
      <c r="M124" s="88">
        <f xml:space="preserve"> SUMIF(K10:K103, "KTF",M10:M103)</f>
        <v>0</v>
      </c>
      <c r="N124" s="88">
        <f xml:space="preserve"> SUMIF(K10:K103, "KTF",N10:N103)</f>
        <v>0</v>
      </c>
    </row>
    <row r="125" spans="1:14" ht="21" thickBot="1" x14ac:dyDescent="0.4">
      <c r="E125" s="312" t="s">
        <v>82</v>
      </c>
      <c r="F125" s="313"/>
      <c r="G125" s="313"/>
      <c r="H125" s="313"/>
      <c r="I125" s="313"/>
      <c r="J125" s="313"/>
      <c r="K125" s="314"/>
      <c r="L125" s="89">
        <f>L123+L113</f>
        <v>4687.9689999999991</v>
      </c>
      <c r="M125" s="89">
        <f>M123+M113</f>
        <v>4179.8999999999996</v>
      </c>
      <c r="N125" s="89">
        <f>N123+N113</f>
        <v>4441.3999999999996</v>
      </c>
    </row>
    <row r="126" spans="1:14" ht="21" x14ac:dyDescent="0.4">
      <c r="E126" s="315" t="s">
        <v>83</v>
      </c>
      <c r="F126" s="316"/>
      <c r="G126" s="316"/>
      <c r="H126" s="316"/>
      <c r="I126" s="316"/>
      <c r="J126" s="316"/>
      <c r="K126" s="316"/>
      <c r="L126" s="90">
        <v>0</v>
      </c>
      <c r="M126" s="91">
        <v>0</v>
      </c>
      <c r="N126" s="91">
        <v>0</v>
      </c>
    </row>
    <row r="127" spans="1:14" ht="21.6" thickBot="1" x14ac:dyDescent="0.45">
      <c r="E127" s="317" t="s">
        <v>84</v>
      </c>
      <c r="F127" s="318"/>
      <c r="G127" s="318"/>
      <c r="H127" s="318"/>
      <c r="I127" s="318"/>
      <c r="J127" s="318"/>
      <c r="K127" s="318"/>
      <c r="L127" s="92">
        <f>L125-4165</f>
        <v>522.96899999999914</v>
      </c>
      <c r="M127" s="93">
        <f>M125-L125</f>
        <v>-508.06899999999951</v>
      </c>
      <c r="N127" s="93">
        <f>N125-M125</f>
        <v>261.5</v>
      </c>
    </row>
    <row r="128" spans="1:14" ht="21" thickBot="1" x14ac:dyDescent="0.4">
      <c r="E128" s="285" t="s">
        <v>85</v>
      </c>
      <c r="F128" s="286"/>
      <c r="G128" s="286"/>
      <c r="H128" s="286"/>
      <c r="I128" s="286"/>
      <c r="J128" s="286"/>
      <c r="K128" s="287"/>
      <c r="L128" s="94">
        <f>L125</f>
        <v>4687.9689999999991</v>
      </c>
      <c r="M128" s="94">
        <f>M125</f>
        <v>4179.8999999999996</v>
      </c>
      <c r="N128" s="94">
        <f>N125</f>
        <v>4441.3999999999996</v>
      </c>
    </row>
    <row r="130" spans="12:12" x14ac:dyDescent="0.3">
      <c r="L130" s="144"/>
    </row>
  </sheetData>
  <mergeCells count="204">
    <mergeCell ref="E125:K125"/>
    <mergeCell ref="E126:K126"/>
    <mergeCell ref="E127:K127"/>
    <mergeCell ref="C107:K107"/>
    <mergeCell ref="B108:K108"/>
    <mergeCell ref="H75:H77"/>
    <mergeCell ref="I75:I77"/>
    <mergeCell ref="J75:J77"/>
    <mergeCell ref="I99:I101"/>
    <mergeCell ref="F99:F104"/>
    <mergeCell ref="E113:K113"/>
    <mergeCell ref="E114:K114"/>
    <mergeCell ref="E116:K116"/>
    <mergeCell ref="E117:K117"/>
    <mergeCell ref="E118:K118"/>
    <mergeCell ref="E119:K119"/>
    <mergeCell ref="E111:J111"/>
    <mergeCell ref="E112:K112"/>
    <mergeCell ref="H104:K104"/>
    <mergeCell ref="E105:K105"/>
    <mergeCell ref="A110:N110"/>
    <mergeCell ref="D106:K106"/>
    <mergeCell ref="E115:K115"/>
    <mergeCell ref="A79:A84"/>
    <mergeCell ref="E128:K128"/>
    <mergeCell ref="G35:G57"/>
    <mergeCell ref="G13:G34"/>
    <mergeCell ref="H74:K74"/>
    <mergeCell ref="I68:I69"/>
    <mergeCell ref="J68:J69"/>
    <mergeCell ref="I44:I47"/>
    <mergeCell ref="J37:J40"/>
    <mergeCell ref="H60:H62"/>
    <mergeCell ref="I60:I62"/>
    <mergeCell ref="J44:J47"/>
    <mergeCell ref="I41:I43"/>
    <mergeCell ref="H41:H43"/>
    <mergeCell ref="J41:J43"/>
    <mergeCell ref="H63:H64"/>
    <mergeCell ref="E120:K120"/>
    <mergeCell ref="E121:K121"/>
    <mergeCell ref="E122:K122"/>
    <mergeCell ref="E124:K124"/>
    <mergeCell ref="G91:G98"/>
    <mergeCell ref="G99:G104"/>
    <mergeCell ref="H99:H101"/>
    <mergeCell ref="E123:K123"/>
    <mergeCell ref="H31:H33"/>
    <mergeCell ref="A58:A65"/>
    <mergeCell ref="B66:B74"/>
    <mergeCell ref="C66:C74"/>
    <mergeCell ref="D66:D74"/>
    <mergeCell ref="H96:H97"/>
    <mergeCell ref="I96:I97"/>
    <mergeCell ref="J96:J97"/>
    <mergeCell ref="H98:K98"/>
    <mergeCell ref="C87:K87"/>
    <mergeCell ref="K91:K92"/>
    <mergeCell ref="H91:H95"/>
    <mergeCell ref="I91:I95"/>
    <mergeCell ref="J91:J95"/>
    <mergeCell ref="I82:I83"/>
    <mergeCell ref="E85:K85"/>
    <mergeCell ref="C75:C78"/>
    <mergeCell ref="B91:B98"/>
    <mergeCell ref="C91:C98"/>
    <mergeCell ref="J72:J73"/>
    <mergeCell ref="F88:N88"/>
    <mergeCell ref="F89:N89"/>
    <mergeCell ref="F90:N90"/>
    <mergeCell ref="F91:F98"/>
    <mergeCell ref="D86:K86"/>
    <mergeCell ref="E79:E84"/>
    <mergeCell ref="H84:K84"/>
    <mergeCell ref="J82:J83"/>
    <mergeCell ref="F79:F84"/>
    <mergeCell ref="H70:H71"/>
    <mergeCell ref="I70:I71"/>
    <mergeCell ref="J70:J71"/>
    <mergeCell ref="H72:H73"/>
    <mergeCell ref="I72:I73"/>
    <mergeCell ref="H82:H83"/>
    <mergeCell ref="A66:A74"/>
    <mergeCell ref="F66:F74"/>
    <mergeCell ref="A75:A78"/>
    <mergeCell ref="B75:B78"/>
    <mergeCell ref="D75:D78"/>
    <mergeCell ref="J79:J81"/>
    <mergeCell ref="B58:B65"/>
    <mergeCell ref="C58:C65"/>
    <mergeCell ref="D58:D65"/>
    <mergeCell ref="E58:E65"/>
    <mergeCell ref="F58:F65"/>
    <mergeCell ref="E75:E78"/>
    <mergeCell ref="F75:F78"/>
    <mergeCell ref="G75:G78"/>
    <mergeCell ref="H79:H81"/>
    <mergeCell ref="I79:I81"/>
    <mergeCell ref="H78:K78"/>
    <mergeCell ref="G79:G84"/>
    <mergeCell ref="B79:B84"/>
    <mergeCell ref="H68:H69"/>
    <mergeCell ref="J66:J67"/>
    <mergeCell ref="I66:I67"/>
    <mergeCell ref="C79:C84"/>
    <mergeCell ref="D79:D84"/>
    <mergeCell ref="A35:A57"/>
    <mergeCell ref="B35:B57"/>
    <mergeCell ref="C35:C57"/>
    <mergeCell ref="D35:D57"/>
    <mergeCell ref="E35:E57"/>
    <mergeCell ref="F35:F57"/>
    <mergeCell ref="H37:H40"/>
    <mergeCell ref="I48:I49"/>
    <mergeCell ref="J48:J49"/>
    <mergeCell ref="I37:I40"/>
    <mergeCell ref="H48:H49"/>
    <mergeCell ref="I50:I52"/>
    <mergeCell ref="J50:J52"/>
    <mergeCell ref="H53:H56"/>
    <mergeCell ref="I53:I56"/>
    <mergeCell ref="H44:H47"/>
    <mergeCell ref="I35:I36"/>
    <mergeCell ref="J35:J36"/>
    <mergeCell ref="I63:I64"/>
    <mergeCell ref="H65:K65"/>
    <mergeCell ref="J63:J64"/>
    <mergeCell ref="J60:J62"/>
    <mergeCell ref="H20:H22"/>
    <mergeCell ref="I20:I22"/>
    <mergeCell ref="H57:K57"/>
    <mergeCell ref="J20:J22"/>
    <mergeCell ref="I23:I26"/>
    <mergeCell ref="J23:J26"/>
    <mergeCell ref="A99:A104"/>
    <mergeCell ref="B99:B104"/>
    <mergeCell ref="C99:C104"/>
    <mergeCell ref="D99:D104"/>
    <mergeCell ref="E99:E104"/>
    <mergeCell ref="A91:A98"/>
    <mergeCell ref="E13:E34"/>
    <mergeCell ref="H50:H52"/>
    <mergeCell ref="J53:J56"/>
    <mergeCell ref="H35:H36"/>
    <mergeCell ref="H58:H59"/>
    <mergeCell ref="I58:I59"/>
    <mergeCell ref="H66:H67"/>
    <mergeCell ref="F13:F34"/>
    <mergeCell ref="I31:I33"/>
    <mergeCell ref="J31:J33"/>
    <mergeCell ref="H34:K34"/>
    <mergeCell ref="G66:G74"/>
    <mergeCell ref="E66:E74"/>
    <mergeCell ref="K13:K14"/>
    <mergeCell ref="I17:I19"/>
    <mergeCell ref="J17:J19"/>
    <mergeCell ref="G58:G65"/>
    <mergeCell ref="J58:J59"/>
    <mergeCell ref="N91:N92"/>
    <mergeCell ref="J99:J101"/>
    <mergeCell ref="H102:H103"/>
    <mergeCell ref="I102:I103"/>
    <mergeCell ref="J102:J103"/>
    <mergeCell ref="L91:L92"/>
    <mergeCell ref="M91:M92"/>
    <mergeCell ref="D91:D98"/>
    <mergeCell ref="E91:E98"/>
    <mergeCell ref="L13:L14"/>
    <mergeCell ref="A13:A34"/>
    <mergeCell ref="B13:B34"/>
    <mergeCell ref="C13:C34"/>
    <mergeCell ref="H27:H30"/>
    <mergeCell ref="D7:D9"/>
    <mergeCell ref="H13:H16"/>
    <mergeCell ref="I13:I16"/>
    <mergeCell ref="J13:J16"/>
    <mergeCell ref="H17:H19"/>
    <mergeCell ref="F10:N10"/>
    <mergeCell ref="M13:M14"/>
    <mergeCell ref="N13:N14"/>
    <mergeCell ref="A7:A9"/>
    <mergeCell ref="B7:B9"/>
    <mergeCell ref="L7:L9"/>
    <mergeCell ref="I27:I30"/>
    <mergeCell ref="H23:H26"/>
    <mergeCell ref="J27:J30"/>
    <mergeCell ref="F11:N11"/>
    <mergeCell ref="N7:N9"/>
    <mergeCell ref="M7:M9"/>
    <mergeCell ref="F12:N12"/>
    <mergeCell ref="D13:D34"/>
    <mergeCell ref="C2:K2"/>
    <mergeCell ref="H7:H9"/>
    <mergeCell ref="I7:I9"/>
    <mergeCell ref="J7:J9"/>
    <mergeCell ref="K7:K9"/>
    <mergeCell ref="E7:E9"/>
    <mergeCell ref="F7:F9"/>
    <mergeCell ref="A4:N4"/>
    <mergeCell ref="A5:N5"/>
    <mergeCell ref="A6:N6"/>
    <mergeCell ref="G7:G9"/>
    <mergeCell ref="C7:C9"/>
    <mergeCell ref="L2:N2"/>
  </mergeCells>
  <phoneticPr fontId="32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075B-E96A-4F92-96EE-081148C68C04}">
  <dimension ref="A1:G75"/>
  <sheetViews>
    <sheetView zoomScale="110" zoomScaleNormal="110" workbookViewId="0">
      <selection activeCell="F10" sqref="F10"/>
    </sheetView>
  </sheetViews>
  <sheetFormatPr defaultRowHeight="14.4" x14ac:dyDescent="0.3"/>
  <cols>
    <col min="1" max="1" width="23.109375" customWidth="1"/>
    <col min="2" max="2" width="30.88671875" customWidth="1"/>
    <col min="6" max="6" width="14.109375" customWidth="1"/>
    <col min="7" max="7" width="17.5546875" customWidth="1"/>
  </cols>
  <sheetData>
    <row r="1" spans="1:6" s="83" customFormat="1" ht="34.950000000000003" customHeight="1" thickBot="1" x14ac:dyDescent="0.35">
      <c r="A1" s="345" t="s">
        <v>87</v>
      </c>
      <c r="B1" s="82" t="s">
        <v>88</v>
      </c>
      <c r="C1" s="347" t="s">
        <v>89</v>
      </c>
      <c r="D1" s="348"/>
      <c r="E1" s="349"/>
      <c r="F1" s="350" t="s">
        <v>90</v>
      </c>
    </row>
    <row r="2" spans="1:6" s="83" customFormat="1" ht="34.950000000000003" customHeight="1" thickBot="1" x14ac:dyDescent="0.35">
      <c r="A2" s="346"/>
      <c r="B2" s="84" t="s">
        <v>91</v>
      </c>
      <c r="C2" s="84">
        <v>2025</v>
      </c>
      <c r="D2" s="84">
        <v>2026</v>
      </c>
      <c r="E2" s="84">
        <v>2027</v>
      </c>
      <c r="F2" s="351"/>
    </row>
    <row r="3" spans="1:6" s="83" customFormat="1" ht="34.950000000000003" customHeight="1" thickBot="1" x14ac:dyDescent="0.35">
      <c r="A3" s="106">
        <v>1</v>
      </c>
      <c r="B3" s="107">
        <v>2</v>
      </c>
      <c r="C3" s="107">
        <v>3</v>
      </c>
      <c r="D3" s="107">
        <v>4</v>
      </c>
      <c r="E3" s="107">
        <v>5</v>
      </c>
      <c r="F3" s="107">
        <v>6</v>
      </c>
    </row>
    <row r="4" spans="1:6" s="83" customFormat="1" ht="34.950000000000003" customHeight="1" thickBot="1" x14ac:dyDescent="0.35">
      <c r="A4" s="352" t="s">
        <v>168</v>
      </c>
      <c r="B4" s="353"/>
      <c r="C4" s="353"/>
      <c r="D4" s="353"/>
      <c r="E4" s="353"/>
      <c r="F4" s="354"/>
    </row>
    <row r="5" spans="1:6" s="83" customFormat="1" ht="34.950000000000003" customHeight="1" thickBot="1" x14ac:dyDescent="0.35">
      <c r="A5" s="338" t="s">
        <v>104</v>
      </c>
      <c r="B5" s="339"/>
      <c r="C5" s="339"/>
      <c r="D5" s="339"/>
      <c r="E5" s="339"/>
      <c r="F5" s="340"/>
    </row>
    <row r="6" spans="1:6" s="83" customFormat="1" ht="34.950000000000003" customHeight="1" thickBot="1" x14ac:dyDescent="0.35">
      <c r="A6" s="108" t="s">
        <v>93</v>
      </c>
      <c r="B6" s="109" t="s">
        <v>169</v>
      </c>
      <c r="C6" s="110">
        <v>94</v>
      </c>
      <c r="D6" s="110">
        <v>95</v>
      </c>
      <c r="E6" s="110">
        <v>96</v>
      </c>
      <c r="F6" s="110" t="s">
        <v>151</v>
      </c>
    </row>
    <row r="7" spans="1:6" s="83" customFormat="1" ht="34.950000000000003" customHeight="1" thickBot="1" x14ac:dyDescent="0.35">
      <c r="A7" s="108" t="s">
        <v>92</v>
      </c>
      <c r="B7" s="109" t="s">
        <v>94</v>
      </c>
      <c r="C7" s="110">
        <v>70</v>
      </c>
      <c r="D7" s="110">
        <v>75</v>
      </c>
      <c r="E7" s="110">
        <v>80</v>
      </c>
      <c r="F7" s="110" t="s">
        <v>151</v>
      </c>
    </row>
    <row r="8" spans="1:6" s="83" customFormat="1" ht="34.950000000000003" customHeight="1" thickBot="1" x14ac:dyDescent="0.35">
      <c r="A8" s="108" t="s">
        <v>95</v>
      </c>
      <c r="B8" s="109" t="s">
        <v>170</v>
      </c>
      <c r="C8" s="110">
        <v>16</v>
      </c>
      <c r="D8" s="110">
        <v>16</v>
      </c>
      <c r="E8" s="110">
        <v>16</v>
      </c>
      <c r="F8" s="110" t="s">
        <v>151</v>
      </c>
    </row>
    <row r="9" spans="1:6" s="83" customFormat="1" ht="34.950000000000003" customHeight="1" thickBot="1" x14ac:dyDescent="0.35">
      <c r="A9" s="108" t="s">
        <v>96</v>
      </c>
      <c r="B9" s="109" t="s">
        <v>171</v>
      </c>
      <c r="C9" s="110" t="s">
        <v>165</v>
      </c>
      <c r="D9" s="110">
        <v>85</v>
      </c>
      <c r="E9" s="110">
        <v>85</v>
      </c>
      <c r="F9" s="110" t="s">
        <v>151</v>
      </c>
    </row>
    <row r="10" spans="1:6" s="83" customFormat="1" ht="34.950000000000003" customHeight="1" thickBot="1" x14ac:dyDescent="0.35">
      <c r="A10" s="108" t="s">
        <v>98</v>
      </c>
      <c r="B10" s="109" t="s">
        <v>97</v>
      </c>
      <c r="C10" s="110">
        <v>45</v>
      </c>
      <c r="D10" s="110">
        <v>50</v>
      </c>
      <c r="E10" s="110">
        <v>55</v>
      </c>
      <c r="F10" s="110" t="s">
        <v>151</v>
      </c>
    </row>
    <row r="11" spans="1:6" s="83" customFormat="1" ht="34.950000000000003" customHeight="1" thickBot="1" x14ac:dyDescent="0.35">
      <c r="A11" s="338" t="s">
        <v>172</v>
      </c>
      <c r="B11" s="339"/>
      <c r="C11" s="339"/>
      <c r="D11" s="339"/>
      <c r="E11" s="339"/>
      <c r="F11" s="340"/>
    </row>
    <row r="12" spans="1:6" s="83" customFormat="1" ht="34.950000000000003" customHeight="1" thickBot="1" x14ac:dyDescent="0.35">
      <c r="A12" s="338" t="s">
        <v>105</v>
      </c>
      <c r="B12" s="339"/>
      <c r="C12" s="339"/>
      <c r="D12" s="339"/>
      <c r="E12" s="339"/>
      <c r="F12" s="340"/>
    </row>
    <row r="13" spans="1:6" s="83" customFormat="1" ht="34.950000000000003" customHeight="1" thickBot="1" x14ac:dyDescent="0.35">
      <c r="A13" s="108" t="s">
        <v>106</v>
      </c>
      <c r="B13" s="109" t="s">
        <v>213</v>
      </c>
      <c r="C13" s="110">
        <v>3</v>
      </c>
      <c r="D13" s="110">
        <v>0</v>
      </c>
      <c r="E13" s="110">
        <v>0</v>
      </c>
      <c r="F13" s="110" t="s">
        <v>63</v>
      </c>
    </row>
    <row r="14" spans="1:6" s="83" customFormat="1" ht="34.950000000000003" customHeight="1" thickBot="1" x14ac:dyDescent="0.35">
      <c r="A14" s="341" t="s">
        <v>107</v>
      </c>
      <c r="B14" s="342"/>
      <c r="C14" s="342"/>
      <c r="D14" s="342"/>
      <c r="E14" s="342"/>
      <c r="F14" s="343"/>
    </row>
    <row r="15" spans="1:6" s="83" customFormat="1" ht="34.950000000000003" customHeight="1" thickBot="1" x14ac:dyDescent="0.35">
      <c r="A15" s="108" t="s">
        <v>108</v>
      </c>
      <c r="B15" s="109" t="s">
        <v>214</v>
      </c>
      <c r="C15" s="110">
        <v>2</v>
      </c>
      <c r="D15" s="110">
        <v>0</v>
      </c>
      <c r="E15" s="110">
        <v>0</v>
      </c>
      <c r="F15" s="110" t="s">
        <v>63</v>
      </c>
    </row>
    <row r="16" spans="1:6" ht="34.950000000000003" customHeight="1" thickBot="1" x14ac:dyDescent="0.35">
      <c r="A16" s="338" t="s">
        <v>109</v>
      </c>
      <c r="B16" s="339"/>
      <c r="C16" s="339"/>
      <c r="D16" s="339"/>
      <c r="E16" s="339"/>
      <c r="F16" s="344"/>
    </row>
    <row r="17" spans="1:6" ht="34.950000000000003" customHeight="1" thickBot="1" x14ac:dyDescent="0.35">
      <c r="A17" s="108" t="s">
        <v>110</v>
      </c>
      <c r="B17" s="109" t="s">
        <v>173</v>
      </c>
      <c r="C17" s="110">
        <v>145</v>
      </c>
      <c r="D17" s="110">
        <v>155</v>
      </c>
      <c r="E17" s="110">
        <v>155</v>
      </c>
      <c r="F17" s="110" t="s">
        <v>63</v>
      </c>
    </row>
    <row r="18" spans="1:6" ht="34.950000000000003" customHeight="1" thickBot="1" x14ac:dyDescent="0.35">
      <c r="A18" s="108" t="s">
        <v>111</v>
      </c>
      <c r="B18" s="109" t="s">
        <v>174</v>
      </c>
      <c r="C18" s="110">
        <v>18</v>
      </c>
      <c r="D18" s="110">
        <v>19</v>
      </c>
      <c r="E18" s="110">
        <v>19</v>
      </c>
      <c r="F18" s="110" t="s">
        <v>63</v>
      </c>
    </row>
    <row r="19" spans="1:6" ht="34.950000000000003" customHeight="1" thickBot="1" x14ac:dyDescent="0.35">
      <c r="A19" s="108" t="s">
        <v>112</v>
      </c>
      <c r="B19" s="109" t="s">
        <v>99</v>
      </c>
      <c r="C19" s="110">
        <v>80</v>
      </c>
      <c r="D19" s="110">
        <v>80</v>
      </c>
      <c r="E19" s="110">
        <v>80</v>
      </c>
      <c r="F19" s="110" t="s">
        <v>63</v>
      </c>
    </row>
    <row r="20" spans="1:6" ht="34.950000000000003" customHeight="1" thickBot="1" x14ac:dyDescent="0.35">
      <c r="A20" s="108" t="s">
        <v>113</v>
      </c>
      <c r="B20" s="109" t="s">
        <v>166</v>
      </c>
      <c r="C20" s="110">
        <v>50</v>
      </c>
      <c r="D20" s="110">
        <v>50</v>
      </c>
      <c r="E20" s="110">
        <v>50</v>
      </c>
      <c r="F20" s="110" t="s">
        <v>63</v>
      </c>
    </row>
    <row r="21" spans="1:6" ht="34.950000000000003" customHeight="1" thickBot="1" x14ac:dyDescent="0.35">
      <c r="A21" s="108" t="s">
        <v>114</v>
      </c>
      <c r="B21" s="109" t="s">
        <v>187</v>
      </c>
      <c r="C21" s="110">
        <v>8.51</v>
      </c>
      <c r="D21" s="110">
        <v>8.51</v>
      </c>
      <c r="E21" s="110">
        <v>8.51</v>
      </c>
      <c r="F21" s="110" t="s">
        <v>63</v>
      </c>
    </row>
    <row r="22" spans="1:6" ht="34.950000000000003" customHeight="1" thickBot="1" x14ac:dyDescent="0.35">
      <c r="A22" s="338" t="s">
        <v>115</v>
      </c>
      <c r="B22" s="339"/>
      <c r="C22" s="339"/>
      <c r="D22" s="339"/>
      <c r="E22" s="339"/>
      <c r="F22" s="344"/>
    </row>
    <row r="23" spans="1:6" ht="34.950000000000003" customHeight="1" thickBot="1" x14ac:dyDescent="0.35">
      <c r="A23" s="108" t="s">
        <v>116</v>
      </c>
      <c r="B23" s="109" t="s">
        <v>174</v>
      </c>
      <c r="C23" s="110">
        <v>55</v>
      </c>
      <c r="D23" s="110">
        <v>65</v>
      </c>
      <c r="E23" s="110">
        <v>65</v>
      </c>
      <c r="F23" s="110" t="s">
        <v>63</v>
      </c>
    </row>
    <row r="24" spans="1:6" ht="34.950000000000003" customHeight="1" thickBot="1" x14ac:dyDescent="0.35">
      <c r="A24" s="108" t="s">
        <v>117</v>
      </c>
      <c r="B24" s="109" t="s">
        <v>99</v>
      </c>
      <c r="C24" s="110">
        <v>80</v>
      </c>
      <c r="D24" s="110">
        <v>80</v>
      </c>
      <c r="E24" s="110">
        <v>80</v>
      </c>
      <c r="F24" s="110" t="s">
        <v>63</v>
      </c>
    </row>
    <row r="25" spans="1:6" ht="34.950000000000003" customHeight="1" thickBot="1" x14ac:dyDescent="0.35">
      <c r="A25" s="108" t="s">
        <v>118</v>
      </c>
      <c r="B25" s="109" t="s">
        <v>188</v>
      </c>
      <c r="C25" s="110">
        <v>24.2</v>
      </c>
      <c r="D25" s="110">
        <v>24.2</v>
      </c>
      <c r="E25" s="110">
        <v>24.2</v>
      </c>
      <c r="F25" s="110" t="s">
        <v>63</v>
      </c>
    </row>
    <row r="26" spans="1:6" ht="34.950000000000003" customHeight="1" thickBot="1" x14ac:dyDescent="0.35">
      <c r="A26" s="338" t="s">
        <v>194</v>
      </c>
      <c r="B26" s="339"/>
      <c r="C26" s="339"/>
      <c r="D26" s="339"/>
      <c r="E26" s="339"/>
      <c r="F26" s="344"/>
    </row>
    <row r="27" spans="1:6" ht="34.950000000000003" customHeight="1" thickBot="1" x14ac:dyDescent="0.35">
      <c r="A27" s="108" t="s">
        <v>192</v>
      </c>
      <c r="B27" s="109" t="s">
        <v>193</v>
      </c>
      <c r="C27" s="110">
        <v>1</v>
      </c>
      <c r="D27" s="110">
        <v>0</v>
      </c>
      <c r="E27" s="110">
        <v>0</v>
      </c>
      <c r="F27" s="110" t="s">
        <v>63</v>
      </c>
    </row>
    <row r="28" spans="1:6" ht="34.950000000000003" customHeight="1" thickBot="1" x14ac:dyDescent="0.35">
      <c r="A28" s="338" t="s">
        <v>119</v>
      </c>
      <c r="B28" s="339"/>
      <c r="C28" s="339"/>
      <c r="D28" s="339"/>
      <c r="E28" s="339"/>
      <c r="F28" s="344"/>
    </row>
    <row r="29" spans="1:6" ht="34.950000000000003" customHeight="1" thickBot="1" x14ac:dyDescent="0.35">
      <c r="A29" s="108" t="s">
        <v>120</v>
      </c>
      <c r="B29" s="109" t="s">
        <v>175</v>
      </c>
      <c r="C29" s="110">
        <v>115</v>
      </c>
      <c r="D29" s="110">
        <v>120</v>
      </c>
      <c r="E29" s="110">
        <v>120</v>
      </c>
      <c r="F29" s="110" t="s">
        <v>64</v>
      </c>
    </row>
    <row r="30" spans="1:6" ht="34.950000000000003" customHeight="1" thickBot="1" x14ac:dyDescent="0.35">
      <c r="A30" s="108" t="s">
        <v>121</v>
      </c>
      <c r="B30" s="109" t="s">
        <v>99</v>
      </c>
      <c r="C30" s="110">
        <v>80</v>
      </c>
      <c r="D30" s="110">
        <v>80</v>
      </c>
      <c r="E30" s="110">
        <v>80</v>
      </c>
      <c r="F30" s="110" t="s">
        <v>64</v>
      </c>
    </row>
    <row r="31" spans="1:6" ht="34.950000000000003" customHeight="1" thickBot="1" x14ac:dyDescent="0.35">
      <c r="A31" s="338" t="s">
        <v>122</v>
      </c>
      <c r="B31" s="339"/>
      <c r="C31" s="339"/>
      <c r="D31" s="339"/>
      <c r="E31" s="339"/>
      <c r="F31" s="344"/>
    </row>
    <row r="32" spans="1:6" ht="34.950000000000003" customHeight="1" thickBot="1" x14ac:dyDescent="0.35">
      <c r="A32" s="108" t="s">
        <v>123</v>
      </c>
      <c r="B32" s="109" t="s">
        <v>175</v>
      </c>
      <c r="C32" s="110">
        <v>70</v>
      </c>
      <c r="D32" s="110">
        <v>75</v>
      </c>
      <c r="E32" s="110">
        <v>75</v>
      </c>
      <c r="F32" s="110" t="s">
        <v>64</v>
      </c>
    </row>
    <row r="33" spans="1:7" ht="34.950000000000003" customHeight="1" thickBot="1" x14ac:dyDescent="0.35">
      <c r="A33" s="108" t="s">
        <v>124</v>
      </c>
      <c r="B33" s="109" t="s">
        <v>99</v>
      </c>
      <c r="C33" s="110">
        <v>80</v>
      </c>
      <c r="D33" s="110">
        <v>80</v>
      </c>
      <c r="E33" s="110">
        <v>80</v>
      </c>
      <c r="F33" s="110" t="s">
        <v>64</v>
      </c>
    </row>
    <row r="34" spans="1:7" ht="34.950000000000003" customHeight="1" thickBot="1" x14ac:dyDescent="0.35">
      <c r="A34" s="338" t="s">
        <v>125</v>
      </c>
      <c r="B34" s="339"/>
      <c r="C34" s="339"/>
      <c r="D34" s="339"/>
      <c r="E34" s="339"/>
      <c r="F34" s="344"/>
    </row>
    <row r="35" spans="1:7" ht="34.950000000000003" customHeight="1" thickBot="1" x14ac:dyDescent="0.35">
      <c r="A35" s="108" t="s">
        <v>126</v>
      </c>
      <c r="B35" s="109" t="s">
        <v>176</v>
      </c>
      <c r="C35" s="110">
        <v>80</v>
      </c>
      <c r="D35" s="110">
        <v>85</v>
      </c>
      <c r="E35" s="110">
        <v>85</v>
      </c>
      <c r="F35" s="110" t="s">
        <v>64</v>
      </c>
    </row>
    <row r="36" spans="1:7" ht="34.950000000000003" customHeight="1" thickBot="1" x14ac:dyDescent="0.35">
      <c r="A36" s="338" t="s">
        <v>127</v>
      </c>
      <c r="B36" s="339"/>
      <c r="C36" s="339"/>
      <c r="D36" s="339"/>
      <c r="E36" s="339"/>
      <c r="F36" s="344"/>
    </row>
    <row r="37" spans="1:7" ht="34.950000000000003" customHeight="1" thickBot="1" x14ac:dyDescent="0.35">
      <c r="A37" s="108" t="s">
        <v>128</v>
      </c>
      <c r="B37" s="109" t="s">
        <v>177</v>
      </c>
      <c r="C37" s="110">
        <v>2</v>
      </c>
      <c r="D37" s="110">
        <v>3</v>
      </c>
      <c r="E37" s="110">
        <v>3</v>
      </c>
      <c r="F37" s="110" t="s">
        <v>64</v>
      </c>
    </row>
    <row r="38" spans="1:7" ht="34.950000000000003" customHeight="1" thickBot="1" x14ac:dyDescent="0.35">
      <c r="A38" s="338" t="s">
        <v>129</v>
      </c>
      <c r="B38" s="339"/>
      <c r="C38" s="339"/>
      <c r="D38" s="339"/>
      <c r="E38" s="339"/>
      <c r="F38" s="344"/>
    </row>
    <row r="39" spans="1:7" ht="34.950000000000003" customHeight="1" thickBot="1" x14ac:dyDescent="0.35">
      <c r="A39" s="156" t="s">
        <v>130</v>
      </c>
      <c r="B39" s="157" t="s">
        <v>178</v>
      </c>
      <c r="C39" s="158">
        <v>4</v>
      </c>
      <c r="D39" s="158">
        <v>4</v>
      </c>
      <c r="E39" s="158">
        <v>4</v>
      </c>
      <c r="F39" s="158" t="s">
        <v>152</v>
      </c>
    </row>
    <row r="40" spans="1:7" ht="34.950000000000003" customHeight="1" thickBot="1" x14ac:dyDescent="0.35">
      <c r="A40" s="338" t="s">
        <v>131</v>
      </c>
      <c r="B40" s="339"/>
      <c r="C40" s="339"/>
      <c r="D40" s="339"/>
      <c r="E40" s="339"/>
      <c r="F40" s="344"/>
    </row>
    <row r="41" spans="1:7" ht="34.950000000000003" customHeight="1" thickBot="1" x14ac:dyDescent="0.35">
      <c r="A41" s="108" t="s">
        <v>132</v>
      </c>
      <c r="B41" s="109" t="s">
        <v>179</v>
      </c>
      <c r="C41" s="110">
        <v>25</v>
      </c>
      <c r="D41" s="110">
        <v>25</v>
      </c>
      <c r="E41" s="110">
        <v>25</v>
      </c>
      <c r="F41" s="110" t="s">
        <v>152</v>
      </c>
    </row>
    <row r="42" spans="1:7" ht="34.950000000000003" customHeight="1" thickBot="1" x14ac:dyDescent="0.35">
      <c r="A42" s="338" t="s">
        <v>133</v>
      </c>
      <c r="B42" s="339"/>
      <c r="C42" s="339"/>
      <c r="D42" s="339"/>
      <c r="E42" s="339"/>
      <c r="F42" s="344"/>
    </row>
    <row r="43" spans="1:7" ht="34.950000000000003" customHeight="1" thickBot="1" x14ac:dyDescent="0.35">
      <c r="A43" s="108" t="s">
        <v>134</v>
      </c>
      <c r="B43" s="109" t="s">
        <v>180</v>
      </c>
      <c r="C43" s="110">
        <v>15</v>
      </c>
      <c r="D43" s="110">
        <v>15</v>
      </c>
      <c r="E43" s="110">
        <v>15</v>
      </c>
      <c r="F43" s="110" t="s">
        <v>152</v>
      </c>
    </row>
    <row r="44" spans="1:7" ht="34.950000000000003" customHeight="1" thickBot="1" x14ac:dyDescent="0.35">
      <c r="A44" s="360" t="s">
        <v>204</v>
      </c>
      <c r="B44" s="361"/>
      <c r="C44" s="361"/>
      <c r="D44" s="361"/>
      <c r="E44" s="361"/>
      <c r="F44" s="362"/>
    </row>
    <row r="45" spans="1:7" ht="34.950000000000003" customHeight="1" thickBot="1" x14ac:dyDescent="0.35">
      <c r="A45" s="363" t="s">
        <v>135</v>
      </c>
      <c r="B45" s="146" t="s">
        <v>205</v>
      </c>
      <c r="C45" s="147">
        <v>1</v>
      </c>
      <c r="D45" s="145">
        <v>1</v>
      </c>
      <c r="E45" s="145">
        <v>1</v>
      </c>
      <c r="F45" s="358" t="s">
        <v>153</v>
      </c>
      <c r="G45" s="150"/>
    </row>
    <row r="46" spans="1:7" ht="34.950000000000003" customHeight="1" thickBot="1" x14ac:dyDescent="0.35">
      <c r="A46" s="364"/>
      <c r="B46" s="151" t="s">
        <v>206</v>
      </c>
      <c r="C46" s="148">
        <v>1</v>
      </c>
      <c r="D46" s="149">
        <v>1</v>
      </c>
      <c r="E46" s="145">
        <v>1</v>
      </c>
      <c r="F46" s="366"/>
      <c r="G46" s="150"/>
    </row>
    <row r="47" spans="1:7" ht="34.950000000000003" customHeight="1" thickBot="1" x14ac:dyDescent="0.35">
      <c r="A47" s="365"/>
      <c r="B47" s="146" t="s">
        <v>207</v>
      </c>
      <c r="C47" s="149">
        <v>3</v>
      </c>
      <c r="D47" s="149">
        <v>3</v>
      </c>
      <c r="E47" s="145">
        <v>3</v>
      </c>
      <c r="F47" s="359"/>
      <c r="G47" s="150"/>
    </row>
    <row r="48" spans="1:7" ht="34.950000000000003" customHeight="1" thickBot="1" x14ac:dyDescent="0.35">
      <c r="A48" s="338" t="s">
        <v>136</v>
      </c>
      <c r="B48" s="339"/>
      <c r="C48" s="339"/>
      <c r="D48" s="339"/>
      <c r="E48" s="339"/>
      <c r="F48" s="344"/>
    </row>
    <row r="49" spans="1:6" ht="34.950000000000003" customHeight="1" thickBot="1" x14ac:dyDescent="0.35">
      <c r="A49" s="108" t="s">
        <v>137</v>
      </c>
      <c r="B49" s="109" t="s">
        <v>189</v>
      </c>
      <c r="C49" s="110">
        <v>3</v>
      </c>
      <c r="D49" s="110">
        <v>3</v>
      </c>
      <c r="E49" s="110">
        <v>3</v>
      </c>
      <c r="F49" s="110" t="s">
        <v>153</v>
      </c>
    </row>
    <row r="50" spans="1:6" ht="34.950000000000003" customHeight="1" thickBot="1" x14ac:dyDescent="0.35">
      <c r="A50" s="338" t="s">
        <v>138</v>
      </c>
      <c r="B50" s="339"/>
      <c r="C50" s="339"/>
      <c r="D50" s="339"/>
      <c r="E50" s="339"/>
      <c r="F50" s="344"/>
    </row>
    <row r="51" spans="1:6" ht="34.950000000000003" customHeight="1" thickBot="1" x14ac:dyDescent="0.35">
      <c r="A51" s="108" t="s">
        <v>139</v>
      </c>
      <c r="B51" s="109" t="s">
        <v>182</v>
      </c>
      <c r="C51" s="110">
        <v>2</v>
      </c>
      <c r="D51" s="110">
        <v>2</v>
      </c>
      <c r="E51" s="110">
        <v>2</v>
      </c>
      <c r="F51" s="110" t="s">
        <v>154</v>
      </c>
    </row>
    <row r="52" spans="1:6" ht="34.950000000000003" customHeight="1" thickBot="1" x14ac:dyDescent="0.35">
      <c r="A52" s="108" t="s">
        <v>140</v>
      </c>
      <c r="B52" s="109" t="s">
        <v>181</v>
      </c>
      <c r="C52" s="110">
        <v>20</v>
      </c>
      <c r="D52" s="110">
        <v>20</v>
      </c>
      <c r="E52" s="110">
        <v>20</v>
      </c>
      <c r="F52" s="110" t="s">
        <v>154</v>
      </c>
    </row>
    <row r="53" spans="1:6" ht="34.950000000000003" customHeight="1" thickBot="1" x14ac:dyDescent="0.35">
      <c r="A53" s="338" t="s">
        <v>141</v>
      </c>
      <c r="B53" s="339"/>
      <c r="C53" s="339"/>
      <c r="D53" s="339"/>
      <c r="E53" s="339"/>
      <c r="F53" s="344"/>
    </row>
    <row r="54" spans="1:6" ht="34.950000000000003" customHeight="1" thickBot="1" x14ac:dyDescent="0.35">
      <c r="A54" s="108" t="s">
        <v>142</v>
      </c>
      <c r="B54" s="109" t="s">
        <v>183</v>
      </c>
      <c r="C54" s="110">
        <v>2</v>
      </c>
      <c r="D54" s="110">
        <v>2</v>
      </c>
      <c r="E54" s="110">
        <v>2</v>
      </c>
      <c r="F54" s="110" t="s">
        <v>155</v>
      </c>
    </row>
    <row r="55" spans="1:6" ht="34.950000000000003" customHeight="1" thickBot="1" x14ac:dyDescent="0.35">
      <c r="A55" s="338" t="s">
        <v>143</v>
      </c>
      <c r="B55" s="339"/>
      <c r="C55" s="339"/>
      <c r="D55" s="339"/>
      <c r="E55" s="339"/>
      <c r="F55" s="344"/>
    </row>
    <row r="56" spans="1:6" ht="34.950000000000003" customHeight="1" thickBot="1" x14ac:dyDescent="0.35">
      <c r="A56" s="108" t="s">
        <v>144</v>
      </c>
      <c r="B56" s="109" t="s">
        <v>184</v>
      </c>
      <c r="C56" s="110">
        <v>8</v>
      </c>
      <c r="D56" s="110">
        <v>7</v>
      </c>
      <c r="E56" s="110">
        <v>3</v>
      </c>
      <c r="F56" s="110" t="s">
        <v>155</v>
      </c>
    </row>
    <row r="57" spans="1:6" ht="34.950000000000003" customHeight="1" thickBot="1" x14ac:dyDescent="0.35">
      <c r="A57" s="338" t="s">
        <v>145</v>
      </c>
      <c r="B57" s="339"/>
      <c r="C57" s="339"/>
      <c r="D57" s="339"/>
      <c r="E57" s="339"/>
      <c r="F57" s="344"/>
    </row>
    <row r="58" spans="1:6" ht="34.950000000000003" customHeight="1" thickBot="1" x14ac:dyDescent="0.35">
      <c r="A58" s="108" t="s">
        <v>100</v>
      </c>
      <c r="B58" s="109" t="s">
        <v>185</v>
      </c>
      <c r="C58" s="110">
        <v>80</v>
      </c>
      <c r="D58" s="110">
        <v>80</v>
      </c>
      <c r="E58" s="110">
        <v>80</v>
      </c>
      <c r="F58" s="358" t="s">
        <v>156</v>
      </c>
    </row>
    <row r="59" spans="1:6" ht="34.950000000000003" customHeight="1" thickBot="1" x14ac:dyDescent="0.35">
      <c r="A59" s="108" t="s">
        <v>101</v>
      </c>
      <c r="B59" s="109" t="s">
        <v>102</v>
      </c>
      <c r="C59" s="110">
        <v>10</v>
      </c>
      <c r="D59" s="110">
        <v>8</v>
      </c>
      <c r="E59" s="110">
        <v>7</v>
      </c>
      <c r="F59" s="359"/>
    </row>
    <row r="60" spans="1:6" ht="34.950000000000003" customHeight="1" thickBot="1" x14ac:dyDescent="0.35">
      <c r="A60" s="338" t="s">
        <v>186</v>
      </c>
      <c r="B60" s="339"/>
      <c r="C60" s="339"/>
      <c r="D60" s="339"/>
      <c r="E60" s="339"/>
      <c r="F60" s="344"/>
    </row>
    <row r="61" spans="1:6" ht="34.950000000000003" customHeight="1" thickBot="1" x14ac:dyDescent="0.35">
      <c r="A61" s="338" t="s">
        <v>146</v>
      </c>
      <c r="B61" s="339"/>
      <c r="C61" s="339"/>
      <c r="D61" s="339"/>
      <c r="E61" s="339"/>
      <c r="F61" s="344"/>
    </row>
    <row r="62" spans="1:6" ht="34.950000000000003" customHeight="1" thickBot="1" x14ac:dyDescent="0.35">
      <c r="A62" s="108" t="s">
        <v>147</v>
      </c>
      <c r="B62" s="109" t="s">
        <v>221</v>
      </c>
      <c r="C62" s="110">
        <v>1</v>
      </c>
      <c r="D62" s="110">
        <v>0</v>
      </c>
      <c r="E62" s="110">
        <v>0</v>
      </c>
      <c r="F62" s="358" t="s">
        <v>157</v>
      </c>
    </row>
    <row r="63" spans="1:6" ht="34.950000000000003" customHeight="1" thickBot="1" x14ac:dyDescent="0.35">
      <c r="A63" s="108" t="s">
        <v>223</v>
      </c>
      <c r="B63" s="161" t="s">
        <v>222</v>
      </c>
      <c r="C63" s="160">
        <v>2</v>
      </c>
      <c r="D63" s="149">
        <v>2</v>
      </c>
      <c r="E63" s="149">
        <v>1</v>
      </c>
      <c r="F63" s="359"/>
    </row>
    <row r="64" spans="1:6" ht="34.950000000000003" customHeight="1" thickBot="1" x14ac:dyDescent="0.35">
      <c r="A64" s="338" t="s">
        <v>201</v>
      </c>
      <c r="B64" s="339"/>
      <c r="C64" s="339"/>
      <c r="D64" s="339"/>
      <c r="E64" s="339"/>
      <c r="F64" s="344"/>
    </row>
    <row r="65" spans="1:6" ht="34.950000000000003" customHeight="1" thickBot="1" x14ac:dyDescent="0.35">
      <c r="A65" s="108" t="s">
        <v>226</v>
      </c>
      <c r="B65" s="109" t="s">
        <v>224</v>
      </c>
      <c r="C65" s="162">
        <v>1</v>
      </c>
      <c r="D65" s="145">
        <v>0</v>
      </c>
      <c r="E65" s="145">
        <v>0</v>
      </c>
      <c r="F65" s="358" t="s">
        <v>157</v>
      </c>
    </row>
    <row r="66" spans="1:6" ht="34.950000000000003" customHeight="1" thickBot="1" x14ac:dyDescent="0.35">
      <c r="A66" s="163" t="s">
        <v>227</v>
      </c>
      <c r="B66" s="164" t="s">
        <v>225</v>
      </c>
      <c r="C66" s="145">
        <v>6</v>
      </c>
      <c r="D66" s="147">
        <v>6</v>
      </c>
      <c r="E66" s="148">
        <v>6</v>
      </c>
      <c r="F66" s="359"/>
    </row>
    <row r="67" spans="1:6" ht="34.950000000000003" customHeight="1" thickBot="1" x14ac:dyDescent="0.35">
      <c r="A67" s="338" t="s">
        <v>148</v>
      </c>
      <c r="B67" s="339"/>
      <c r="C67" s="339"/>
      <c r="D67" s="339"/>
      <c r="E67" s="339"/>
      <c r="F67" s="344"/>
    </row>
    <row r="68" spans="1:6" ht="34.950000000000003" customHeight="1" thickBot="1" x14ac:dyDescent="0.35">
      <c r="A68" s="108" t="s">
        <v>149</v>
      </c>
      <c r="B68" s="109" t="s">
        <v>208</v>
      </c>
      <c r="C68" s="110">
        <v>16</v>
      </c>
      <c r="D68" s="110">
        <v>15</v>
      </c>
      <c r="E68" s="110">
        <v>15</v>
      </c>
      <c r="F68" s="358" t="s">
        <v>158</v>
      </c>
    </row>
    <row r="69" spans="1:6" ht="34.950000000000003" customHeight="1" thickBot="1" x14ac:dyDescent="0.35">
      <c r="A69" s="108" t="s">
        <v>150</v>
      </c>
      <c r="B69" s="109" t="s">
        <v>209</v>
      </c>
      <c r="C69" s="110">
        <v>80</v>
      </c>
      <c r="D69" s="110">
        <v>80</v>
      </c>
      <c r="E69" s="110">
        <v>80</v>
      </c>
      <c r="F69" s="359"/>
    </row>
    <row r="70" spans="1:6" ht="34.950000000000003" customHeight="1" thickBot="1" x14ac:dyDescent="0.35">
      <c r="A70" s="355" t="s">
        <v>211</v>
      </c>
      <c r="B70" s="356"/>
      <c r="C70" s="356"/>
      <c r="D70" s="356"/>
      <c r="E70" s="356"/>
      <c r="F70" s="357"/>
    </row>
    <row r="71" spans="1:6" ht="34.950000000000003" customHeight="1" thickBot="1" x14ac:dyDescent="0.35">
      <c r="A71" s="154" t="s">
        <v>212</v>
      </c>
      <c r="B71" s="155" t="s">
        <v>210</v>
      </c>
      <c r="C71" s="153">
        <v>3</v>
      </c>
      <c r="D71" s="153">
        <v>3</v>
      </c>
      <c r="E71" s="153">
        <v>3</v>
      </c>
      <c r="F71" s="153" t="s">
        <v>158</v>
      </c>
    </row>
    <row r="72" spans="1:6" x14ac:dyDescent="0.3">
      <c r="F72" s="152"/>
    </row>
    <row r="75" spans="1:6" ht="16.2" customHeight="1" x14ac:dyDescent="0.3"/>
  </sheetData>
  <mergeCells count="35">
    <mergeCell ref="A70:F70"/>
    <mergeCell ref="F68:F69"/>
    <mergeCell ref="A44:F44"/>
    <mergeCell ref="A26:F26"/>
    <mergeCell ref="A40:F40"/>
    <mergeCell ref="A42:F42"/>
    <mergeCell ref="A61:F61"/>
    <mergeCell ref="A48:F48"/>
    <mergeCell ref="A50:F50"/>
    <mergeCell ref="A45:A47"/>
    <mergeCell ref="F45:F47"/>
    <mergeCell ref="F65:F66"/>
    <mergeCell ref="F62:F63"/>
    <mergeCell ref="F58:F59"/>
    <mergeCell ref="A1:A2"/>
    <mergeCell ref="C1:E1"/>
    <mergeCell ref="F1:F2"/>
    <mergeCell ref="A4:F4"/>
    <mergeCell ref="A5:F5"/>
    <mergeCell ref="A12:F12"/>
    <mergeCell ref="A14:F14"/>
    <mergeCell ref="A11:F11"/>
    <mergeCell ref="A67:F67"/>
    <mergeCell ref="A53:F53"/>
    <mergeCell ref="A55:F55"/>
    <mergeCell ref="A57:F57"/>
    <mergeCell ref="A60:F60"/>
    <mergeCell ref="A64:F64"/>
    <mergeCell ref="A16:F16"/>
    <mergeCell ref="A22:F22"/>
    <mergeCell ref="A38:F38"/>
    <mergeCell ref="A28:F28"/>
    <mergeCell ref="A31:F31"/>
    <mergeCell ref="A34:F34"/>
    <mergeCell ref="A36:F36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- 02</vt:lpstr>
      <vt:lpstr>Stebėsenos rodikliai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Baškevičienė</dc:creator>
  <cp:lastModifiedBy>Asta Baskeviciene</cp:lastModifiedBy>
  <cp:lastPrinted>2025-01-13T12:57:35Z</cp:lastPrinted>
  <dcterms:created xsi:type="dcterms:W3CDTF">2017-10-10T13:17:26Z</dcterms:created>
  <dcterms:modified xsi:type="dcterms:W3CDTF">2025-11-27T23:35:59Z</dcterms:modified>
</cp:coreProperties>
</file>