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\\failai.adl.local\EIP\Projektų failai\Projektų vadovė - Simona Juknevičiūtė\PR01774 Neringos SVP\"/>
    </mc:Choice>
  </mc:AlternateContent>
  <xr:revisionPtr revIDLastSave="0" documentId="13_ncr:1_{E398567A-6B53-41EA-86F7-28BE0D84C0F1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Programa - 03" sheetId="1" r:id="rId1"/>
    <sheet name="Stebėsenos rodikliai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85" i="1" l="1"/>
  <c r="M186" i="1" s="1"/>
  <c r="M187" i="1" s="1"/>
  <c r="M188" i="1" s="1"/>
  <c r="N185" i="1"/>
  <c r="N186" i="1" s="1"/>
  <c r="N187" i="1" s="1"/>
  <c r="N188" i="1" s="1"/>
  <c r="L185" i="1"/>
  <c r="L186" i="1" s="1"/>
  <c r="L187" i="1" s="1"/>
  <c r="L188" i="1" s="1"/>
  <c r="M183" i="1"/>
  <c r="N183" i="1"/>
  <c r="L183" i="1"/>
  <c r="M175" i="1"/>
  <c r="N175" i="1"/>
  <c r="L175" i="1"/>
  <c r="M169" i="1"/>
  <c r="N169" i="1"/>
  <c r="L169" i="1"/>
  <c r="M162" i="1"/>
  <c r="N162" i="1"/>
  <c r="L162" i="1"/>
  <c r="M155" i="1"/>
  <c r="M176" i="1" s="1"/>
  <c r="N155" i="1"/>
  <c r="N176" i="1" s="1"/>
  <c r="L155" i="1"/>
  <c r="L176" i="1" s="1"/>
  <c r="M148" i="1"/>
  <c r="N148" i="1"/>
  <c r="M147" i="1"/>
  <c r="N147" i="1"/>
  <c r="L147" i="1"/>
  <c r="L148" i="1" s="1"/>
  <c r="M141" i="1"/>
  <c r="N141" i="1"/>
  <c r="L141" i="1"/>
  <c r="M138" i="1"/>
  <c r="N138" i="1"/>
  <c r="L138" i="1"/>
  <c r="M134" i="1"/>
  <c r="N134" i="1"/>
  <c r="L134" i="1"/>
  <c r="M131" i="1"/>
  <c r="N131" i="1"/>
  <c r="L131" i="1"/>
  <c r="M128" i="1"/>
  <c r="N128" i="1"/>
  <c r="L128" i="1"/>
  <c r="M126" i="1"/>
  <c r="N126" i="1"/>
  <c r="L126" i="1"/>
  <c r="M123" i="1"/>
  <c r="N123" i="1"/>
  <c r="L123" i="1"/>
  <c r="M121" i="1"/>
  <c r="N121" i="1"/>
  <c r="L121" i="1"/>
  <c r="M118" i="1"/>
  <c r="N118" i="1"/>
  <c r="N144" i="1" s="1"/>
  <c r="N177" i="1" s="1"/>
  <c r="N178" i="1" s="1"/>
  <c r="L118" i="1"/>
  <c r="L144" i="1" s="1"/>
  <c r="L177" i="1" s="1"/>
  <c r="L178" i="1" s="1"/>
  <c r="M110" i="1"/>
  <c r="N110" i="1"/>
  <c r="N111" i="1" s="1"/>
  <c r="N112" i="1" s="1"/>
  <c r="L110" i="1"/>
  <c r="L111" i="1" s="1"/>
  <c r="L112" i="1" s="1"/>
  <c r="M108" i="1"/>
  <c r="M111" i="1" s="1"/>
  <c r="M112" i="1" s="1"/>
  <c r="N108" i="1"/>
  <c r="L108" i="1"/>
  <c r="M105" i="1"/>
  <c r="N105" i="1"/>
  <c r="L105" i="1"/>
  <c r="N101" i="1"/>
  <c r="L101" i="1"/>
  <c r="M100" i="1"/>
  <c r="M101" i="1" s="1"/>
  <c r="N100" i="1"/>
  <c r="L100" i="1"/>
  <c r="M98" i="1"/>
  <c r="N98" i="1"/>
  <c r="M97" i="1"/>
  <c r="N97" i="1"/>
  <c r="L97" i="1"/>
  <c r="M95" i="1"/>
  <c r="N95" i="1"/>
  <c r="L95" i="1"/>
  <c r="L98" i="1" s="1"/>
  <c r="L102" i="1" s="1"/>
  <c r="M90" i="1"/>
  <c r="N90" i="1"/>
  <c r="M89" i="1"/>
  <c r="N89" i="1"/>
  <c r="L89" i="1"/>
  <c r="L90" i="1" s="1"/>
  <c r="L91" i="1" s="1"/>
  <c r="M87" i="1"/>
  <c r="M86" i="1"/>
  <c r="N86" i="1"/>
  <c r="L86" i="1"/>
  <c r="M84" i="1"/>
  <c r="N84" i="1"/>
  <c r="L84" i="1"/>
  <c r="M80" i="1"/>
  <c r="N80" i="1"/>
  <c r="L80" i="1"/>
  <c r="M76" i="1"/>
  <c r="N76" i="1"/>
  <c r="N87" i="1" s="1"/>
  <c r="L76" i="1"/>
  <c r="L87" i="1" s="1"/>
  <c r="M73" i="1"/>
  <c r="N73" i="1"/>
  <c r="L73" i="1"/>
  <c r="M71" i="1"/>
  <c r="N71" i="1"/>
  <c r="L71" i="1"/>
  <c r="M69" i="1"/>
  <c r="N69" i="1"/>
  <c r="L69" i="1"/>
  <c r="M67" i="1"/>
  <c r="N67" i="1"/>
  <c r="L67" i="1"/>
  <c r="M65" i="1"/>
  <c r="N65" i="1"/>
  <c r="L65" i="1"/>
  <c r="M63" i="1"/>
  <c r="N63" i="1"/>
  <c r="L63" i="1"/>
  <c r="M61" i="1"/>
  <c r="N61" i="1"/>
  <c r="L61" i="1"/>
  <c r="N59" i="1"/>
  <c r="N74" i="1" s="1"/>
  <c r="M59" i="1"/>
  <c r="L59" i="1"/>
  <c r="L57" i="1"/>
  <c r="L74" i="1" s="1"/>
  <c r="L50" i="1"/>
  <c r="L48" i="1"/>
  <c r="L51" i="1" s="1"/>
  <c r="L52" i="1" s="1"/>
  <c r="L41" i="1"/>
  <c r="L42" i="1" s="1"/>
  <c r="L43" i="1" s="1"/>
  <c r="L53" i="1" s="1"/>
  <c r="L38" i="1"/>
  <c r="L35" i="1"/>
  <c r="L39" i="1" s="1"/>
  <c r="L30" i="1"/>
  <c r="L31" i="1" s="1"/>
  <c r="L27" i="1"/>
  <c r="L24" i="1"/>
  <c r="L21" i="1"/>
  <c r="L19" i="1"/>
  <c r="L17" i="1"/>
  <c r="M13" i="1"/>
  <c r="N13" i="1"/>
  <c r="L13" i="1"/>
  <c r="L15" i="1"/>
  <c r="N38" i="1"/>
  <c r="M38" i="1"/>
  <c r="N48" i="1"/>
  <c r="M48" i="1"/>
  <c r="M144" i="1" l="1"/>
  <c r="M177" i="1" s="1"/>
  <c r="M178" i="1" s="1"/>
  <c r="L113" i="1"/>
  <c r="M102" i="1"/>
  <c r="L207" i="1"/>
  <c r="L215" i="1"/>
  <c r="L214" i="1"/>
  <c r="L213" i="1"/>
  <c r="M211" i="1"/>
  <c r="N211" i="1"/>
  <c r="L212" i="1"/>
  <c r="L211" i="1"/>
  <c r="L210" i="1"/>
  <c r="N209" i="1"/>
  <c r="M209" i="1"/>
  <c r="L209" i="1"/>
  <c r="L208" i="1"/>
  <c r="N15" i="1"/>
  <c r="M15" i="1"/>
  <c r="N17" i="1"/>
  <c r="M17" i="1"/>
  <c r="N19" i="1"/>
  <c r="M19" i="1"/>
  <c r="M21" i="1"/>
  <c r="N21" i="1"/>
  <c r="N24" i="1"/>
  <c r="M24" i="1"/>
  <c r="M27" i="1"/>
  <c r="N27" i="1"/>
  <c r="M30" i="1"/>
  <c r="N30" i="1"/>
  <c r="M35" i="1"/>
  <c r="M39" i="1" s="1"/>
  <c r="N35" i="1"/>
  <c r="N39" i="1" s="1"/>
  <c r="M41" i="1"/>
  <c r="M42" i="1" s="1"/>
  <c r="N41" i="1"/>
  <c r="N42" i="1" s="1"/>
  <c r="M50" i="1"/>
  <c r="N217" i="1"/>
  <c r="M217" i="1"/>
  <c r="L217" i="1"/>
  <c r="N215" i="1"/>
  <c r="M215" i="1"/>
  <c r="N214" i="1"/>
  <c r="M214" i="1"/>
  <c r="N213" i="1"/>
  <c r="M213" i="1"/>
  <c r="N212" i="1"/>
  <c r="M212" i="1"/>
  <c r="N210" i="1"/>
  <c r="M210" i="1"/>
  <c r="N208" i="1"/>
  <c r="M208" i="1"/>
  <c r="N207" i="1"/>
  <c r="M207" i="1"/>
  <c r="L206" i="1" l="1"/>
  <c r="M31" i="1"/>
  <c r="N216" i="1"/>
  <c r="M216" i="1"/>
  <c r="L216" i="1"/>
  <c r="L205" i="1" l="1"/>
  <c r="L218" i="1" s="1"/>
  <c r="M206" i="1"/>
  <c r="M205" i="1" s="1"/>
  <c r="M218" i="1" s="1"/>
  <c r="N206" i="1"/>
  <c r="N205" i="1" s="1"/>
  <c r="N218" i="1" s="1"/>
  <c r="N221" i="1" l="1"/>
  <c r="N220" i="1"/>
  <c r="L221" i="1"/>
  <c r="L220" i="1"/>
  <c r="M221" i="1"/>
  <c r="M220" i="1"/>
  <c r="N197" i="1"/>
  <c r="M194" i="1"/>
  <c r="M195" i="1" s="1"/>
  <c r="M196" i="1" s="1"/>
  <c r="M197" i="1" s="1"/>
  <c r="L194" i="1"/>
  <c r="L195" i="1" s="1"/>
  <c r="L196" i="1" s="1"/>
  <c r="L197" i="1" s="1"/>
  <c r="L198" i="1" s="1"/>
  <c r="M57" i="1"/>
  <c r="M74" i="1" s="1"/>
  <c r="M91" i="1" s="1"/>
  <c r="M113" i="1" s="1"/>
  <c r="N50" i="1"/>
  <c r="N51" i="1" s="1"/>
  <c r="N52" i="1" s="1"/>
  <c r="M51" i="1"/>
  <c r="M52" i="1" s="1"/>
  <c r="N31" i="1"/>
  <c r="N43" i="1" l="1"/>
  <c r="N53" i="1" s="1"/>
  <c r="M43" i="1"/>
  <c r="M53" i="1" s="1"/>
  <c r="M198" i="1" s="1"/>
  <c r="N102" i="1"/>
  <c r="N113" i="1" l="1"/>
  <c r="N198" i="1"/>
  <c r="N91" i="1"/>
</calcChain>
</file>

<file path=xl/sharedStrings.xml><?xml version="1.0" encoding="utf-8"?>
<sst xmlns="http://schemas.openxmlformats.org/spreadsheetml/2006/main" count="743" uniqueCount="443">
  <si>
    <t>Programos kodas</t>
  </si>
  <si>
    <t>Prioriteto kodas</t>
  </si>
  <si>
    <t>Strateginio tikslo kodas</t>
  </si>
  <si>
    <t>Uždavinio kodas</t>
  </si>
  <si>
    <t>Priemonės kodas</t>
  </si>
  <si>
    <t>Veiklos kodas</t>
  </si>
  <si>
    <t>Veiklos pavadinimas</t>
  </si>
  <si>
    <t>Veiklos vykdytojas</t>
  </si>
  <si>
    <t>Finansavimo šaltinis</t>
  </si>
  <si>
    <t/>
  </si>
  <si>
    <t>Užtikrinti darnios vietokūros vystymą bei turizmo infrastruktūros patrauklumą</t>
  </si>
  <si>
    <t xml:space="preserve">Padidinti kurorto lankytinų objektų patrauklumą ir vykdyti paveldo aktualizavimą </t>
  </si>
  <si>
    <t xml:space="preserve">1.1.1.1.1. </t>
  </si>
  <si>
    <t>Architektūros ir teritorijų planavimo skyrius</t>
  </si>
  <si>
    <t>SBB</t>
  </si>
  <si>
    <t>Viso:</t>
  </si>
  <si>
    <t xml:space="preserve">1.1.1.1.2. </t>
  </si>
  <si>
    <t xml:space="preserve"> Bažnyčių veiklos užtikrinimas (T)</t>
  </si>
  <si>
    <t>Buhalterinės apskaitos skyrius</t>
  </si>
  <si>
    <t xml:space="preserve">1.1.1.1.3. </t>
  </si>
  <si>
    <t>Etnografinių kapinių tvarkyba (T)</t>
  </si>
  <si>
    <t xml:space="preserve">1.1.1.1.4. </t>
  </si>
  <si>
    <t>G.D.Kuverto kapo sutvarkymas (T)</t>
  </si>
  <si>
    <t xml:space="preserve">1.1.1.1.5. </t>
  </si>
  <si>
    <t>Juodkrantės evangelikų liuteronų bažnyčios aktualizavimas ir įveiklinimas (T)</t>
  </si>
  <si>
    <t>1.1.1.1.6.</t>
  </si>
  <si>
    <t>Kultūros skyrius</t>
  </si>
  <si>
    <t>1.1.1.1.7.</t>
  </si>
  <si>
    <t xml:space="preserve"> Nekilnojamųjų kultūros paveldo objektų tvarkyba (T)</t>
  </si>
  <si>
    <t>1.1.1.1.8.</t>
  </si>
  <si>
    <t xml:space="preserve"> L.Rėzos paminklo tvarkyba (T)</t>
  </si>
  <si>
    <t>Iš viso priemonei:</t>
  </si>
  <si>
    <t>1.1.1.2.1.</t>
  </si>
  <si>
    <t xml:space="preserve"> Nidos švyturio statinių komplekso įveiklinimas (T)</t>
  </si>
  <si>
    <t>Neringos muziejai</t>
  </si>
  <si>
    <t>ESF</t>
  </si>
  <si>
    <t>1.1.1.3.1.</t>
  </si>
  <si>
    <t>Iš viso uždaviniui:</t>
  </si>
  <si>
    <t xml:space="preserve">1.1.2.5.1. </t>
  </si>
  <si>
    <t>Daugiafunkcinio kultūros centro statyba Nidoje (Vasaros estrados konversija)  (T)</t>
  </si>
  <si>
    <t>1.1.2.5.2.</t>
  </si>
  <si>
    <t>Neringos kuršių buities muziejaus įrengimas (T)</t>
  </si>
  <si>
    <t>Iš viso tikslui:</t>
  </si>
  <si>
    <t>Stiprinti vietos identitetą, kurorto įvaizdį bei puoselėti UNESCO pasaulio paveldo vertybes</t>
  </si>
  <si>
    <t>1.2.1.1.1.</t>
  </si>
  <si>
    <t>1.2.1.1.2.</t>
  </si>
  <si>
    <t>1.2.1.1.3.</t>
  </si>
  <si>
    <t xml:space="preserve"> A. Zavišos paramos ir labdaros fondo kasmetinio renginio organizavimas (T)</t>
  </si>
  <si>
    <t>1.2.1.1.4.</t>
  </si>
  <si>
    <t>Liudviko Rėzos premijos skyrimas (T)</t>
  </si>
  <si>
    <t>1.2.1.1.5.</t>
  </si>
  <si>
    <t>Meno stipendijos skyrimas (T)</t>
  </si>
  <si>
    <t>1.2.1.1.6.</t>
  </si>
  <si>
    <t>1.2.1.1.7.</t>
  </si>
  <si>
    <t>1.2.1.1.8.</t>
  </si>
  <si>
    <t>1.2.1.1.9.</t>
  </si>
  <si>
    <t>1.2.1.2.1.</t>
  </si>
  <si>
    <t>1.2.1.2.2.</t>
  </si>
  <si>
    <t>1.2.1.2.3.</t>
  </si>
  <si>
    <t>1.2.1.2.4.</t>
  </si>
  <si>
    <t xml:space="preserve"> Lietuvos  dainų šventės „Kad giria žaliuotų“ programos įgyvendinimas (T)
</t>
  </si>
  <si>
    <t>1.2.1.3.1.</t>
  </si>
  <si>
    <t xml:space="preserve"> Renginių apjungimo į tikslinius renginių ciklus įgyvendinimas (T)</t>
  </si>
  <si>
    <t xml:space="preserve">Sukurti kūrybinių rezidencijų vystymuisi palankią aplinką, skatinti objektų pritaikomumą kūrybinėms rezidencijoms ir jų sąveiką formuojant kūrybinių taškų sąveiką </t>
  </si>
  <si>
    <t>1.2.2.1.1.</t>
  </si>
  <si>
    <t>Kūrybinių rezidencijų programos sukūrimas ir vykdymas (T)</t>
  </si>
  <si>
    <t>1.2.2.1.2.</t>
  </si>
  <si>
    <t>Stipendijos kultūros ir meno kūrėjams (T)</t>
  </si>
  <si>
    <t>1.2.2.2.1.</t>
  </si>
  <si>
    <t xml:space="preserve">Tvarkyti ir išsaugoti Kuršių nerijos išskirtinės visuotinės vertės elementus, dalyvaujant vietos bendruomenei, saugant materialų ir nematerialų paveldą </t>
  </si>
  <si>
    <t>1.2.3.2.1.</t>
  </si>
  <si>
    <t>Nematerialaus kultūros paveldo  vertybių sąvado papildymas nauja nematerialaus kultūros paveldo byla (T)</t>
  </si>
  <si>
    <t>1.2.3.2.2.</t>
  </si>
  <si>
    <t>Vėtrungių tvarkyba (T)</t>
  </si>
  <si>
    <t>KTF</t>
  </si>
  <si>
    <t>1.2.3.2.3.</t>
  </si>
  <si>
    <t xml:space="preserve"> Raganų kalno simpoziumo organizavimas (T)</t>
  </si>
  <si>
    <t>Užtikrinti kultūrai, sportui ir gyvenimui patrauklios aplinkos kūrimą</t>
  </si>
  <si>
    <t xml:space="preserve"> Padidinti kultūros produktų įvairovę, kokybę ir prieinamumą </t>
  </si>
  <si>
    <t>Miesto tvarkymo ir statybos skyrius</t>
  </si>
  <si>
    <t>2.2.1.1.2.</t>
  </si>
  <si>
    <t>2.2.1.1.3.</t>
  </si>
  <si>
    <t>Muziejinių vertybių ir eksponatų įsigijimas ir saugojimas (T)</t>
  </si>
  <si>
    <t>2.2.1.1.4.</t>
  </si>
  <si>
    <t>Kuršių nerijos istorijos muziejaus ekspozicijos koncepcijos parengimas, ekspozicijos atnaujinimo darbai (T)</t>
  </si>
  <si>
    <t>2.2.1.1.5.</t>
  </si>
  <si>
    <t>2.2.1.1.6.</t>
  </si>
  <si>
    <t>LRKC kultūros inovacijų projektų įgyvendinimas ir viešinimas (T)</t>
  </si>
  <si>
    <t>LRKC</t>
  </si>
  <si>
    <t>2.2.1.1.7.</t>
  </si>
  <si>
    <t>VMVB kultūros inovacijų projektų įgyvendinimas ir viešinimas (T)</t>
  </si>
  <si>
    <t>VMVB</t>
  </si>
  <si>
    <t>2.2.1.1.8.</t>
  </si>
  <si>
    <t>Neringos muziejai kultūros inovacijų projektų įgyvendinimas ir viešinimas (T)</t>
  </si>
  <si>
    <t>2.2.1.1.9.</t>
  </si>
  <si>
    <t>LRKC istorinės ekspozicijos atnaujinimo darbai (T)</t>
  </si>
  <si>
    <t>2.2.1.2.1.</t>
  </si>
  <si>
    <t>2.2.1.3.1.</t>
  </si>
  <si>
    <t>SPP</t>
  </si>
  <si>
    <t>SVA</t>
  </si>
  <si>
    <t>2.2.1.3.2.</t>
  </si>
  <si>
    <t>Liudviko Rėzos kultūros centro veiklos organizavimas ir užtikrinimas (T)</t>
  </si>
  <si>
    <t>2.2.1.3.3.</t>
  </si>
  <si>
    <t>2.2.1.3.4.</t>
  </si>
  <si>
    <t>Viktoro Miliūno viešosios bibliotekos veiklos organizavimas ir užtikrinimas (T)</t>
  </si>
  <si>
    <t>Laimingos bendruomenės kūrimas</t>
  </si>
  <si>
    <t>2.3.1.1.1.</t>
  </si>
  <si>
    <t xml:space="preserve"> Kokybiškos jaunimo politikos įgyvendinimas (T)</t>
  </si>
  <si>
    <t>Jaunimo koordinatorius (vyriausiasis specialistas)</t>
  </si>
  <si>
    <t>2.3.1.1.2.</t>
  </si>
  <si>
    <t>Neringos socialinių paslaugų centras</t>
  </si>
  <si>
    <t>Kurti žaliosios savivaldybės modelį</t>
  </si>
  <si>
    <t xml:space="preserve">Organizuoti efektyvų savivaldybės administracijos jai pavaldžių įstaigų valdymą bei valstybinių funkcijų vykdymą </t>
  </si>
  <si>
    <t>3.3.5.1.2.</t>
  </si>
  <si>
    <t xml:space="preserve"> Mero fondas (T)</t>
  </si>
  <si>
    <t>Tarybos sekretorius</t>
  </si>
  <si>
    <t>Iš viso programai:</t>
  </si>
  <si>
    <t>Priemonės pavadinimas</t>
  </si>
  <si>
    <t>03. Kultūros ir jaunimo veiklos programa</t>
  </si>
  <si>
    <t>TIKSLŲ, UŽDAVINIŲ, PRIEMONIŲ, VEIKLŲ IR IŠLAIDŲ SUVESTINĖ</t>
  </si>
  <si>
    <t>Savivaldybės strateginio plėtros plano priemonės kodas</t>
  </si>
  <si>
    <t>2024 m. poreikis (tūkst. Eur)</t>
  </si>
  <si>
    <t>2025 m. poreikis (tūkst. Eur)</t>
  </si>
  <si>
    <t>2026 m. poreikis (tūkst. Eur.)</t>
  </si>
  <si>
    <t>2024-2026 METŲ STRATEGINIO VEIKLOS PLANO</t>
  </si>
  <si>
    <t>Finansavimo šaltinių suvestinė</t>
  </si>
  <si>
    <t>Finansavimo šaltiniai</t>
  </si>
  <si>
    <t>2024 m. poreikis</t>
  </si>
  <si>
    <t>2025 m. poreikis</t>
  </si>
  <si>
    <t>2026 m. poreikis</t>
  </si>
  <si>
    <t>Lėšų poreikis</t>
  </si>
  <si>
    <t>SAVIVALDYBĖS  LĖŠOS, IŠ VISO:</t>
  </si>
  <si>
    <t>Savivaldybės biudžetas (įskaitant skolintas lėšas) (SB)</t>
  </si>
  <si>
    <t>Iš jo:
savivaldybės biudžeto lėšos (nuosavos, be ankstesnių metų likučio) (SBB)</t>
  </si>
  <si>
    <t>Aplinkos apsaugos rėmimo specialioji programa (AAP)</t>
  </si>
  <si>
    <t>Visuomenės sveikatos rėmimo specialioji programa (VSP)</t>
  </si>
  <si>
    <t>Lietuvos Respublikos valstybės biudžeto dotacijos (VB)</t>
  </si>
  <si>
    <t>Kelių priežiūros ir plėtros programos lėšos (KPP)</t>
  </si>
  <si>
    <t>Pajamų įmokos ir kitos pajamos (SPP)</t>
  </si>
  <si>
    <t>Europos Sąjungos ir kitos tarptautinės finansinės paramos lėšos (ESF)</t>
  </si>
  <si>
    <t>Skolintos lėšos (SL)</t>
  </si>
  <si>
    <t>Ankstesnių metų likučiai (SVA)</t>
  </si>
  <si>
    <t>KITI ŠALTINIAI, IŠ VISO:</t>
  </si>
  <si>
    <t>Kiti šaltiniai (Europos Sąjungos finansinė parama projektams įgyvendinti ir kitos teisėtai gautos lėšos, nurodant atskirus šaltinius) (KTF)</t>
  </si>
  <si>
    <t>IŠ VISO programai finansuoti pagal finansavimo šaltinius (1 ir 2 punktai)</t>
  </si>
  <si>
    <t>Iš jų: regioninių pažangos priemonių lėšos (RPP)</t>
  </si>
  <si>
    <t>Asignavimų ir kitų lėšų pokytis, palyginti su ankstesnių metų patvirtintų asignavimų ir kitų lėšų planu</t>
  </si>
  <si>
    <t>IŠ VISO:</t>
  </si>
  <si>
    <t>Darnaus pajūrio ir vandens turizmo bei konkurencingumo augimas</t>
  </si>
  <si>
    <t>Vertingųjų kultūros paveldo savybių nustatymas (T)</t>
  </si>
  <si>
    <t xml:space="preserve">Paveldo objektų sutvarkymas ir priežiūra </t>
  </si>
  <si>
    <t xml:space="preserve">Paveldo objektų aktualizavimas </t>
  </si>
  <si>
    <t xml:space="preserve">Vientisos, tarpusavyje sąveikaujančios, kultūrinių urbanistinių kompleksų, sistemos sukūrimas </t>
  </si>
  <si>
    <t xml:space="preserve">Daugiafunkcinių kultūros objektų įrengimas </t>
  </si>
  <si>
    <t xml:space="preserve">Vietos unikalumą ir kultūrą skatinančių tarptautinių, nacionalinių ir regioninių partnerysčių inicijavimas ir įgyvendinimas </t>
  </si>
  <si>
    <t xml:space="preserve">Unikalių, kultūrinę tapatybę stiprinančių ir nacionalinio bei tarptautinio lygio kultūros projektų organizavimas </t>
  </si>
  <si>
    <t xml:space="preserve">Kurorto kultūros ir įvaizdžio sklaidos koordinavimo sistemos sukūrimas ir renginių apjungimo į tikslinius renginių ciklus skatinimas </t>
  </si>
  <si>
    <t>Kūrybinių rezidencijų ekosistemos sukūrimas ir vystymas</t>
  </si>
  <si>
    <t xml:space="preserve">Etninės kultūros ir istorinio paveldo bei tradicijų išsaugojimas ir kultūrinės edukacijos paslaugų plėtra </t>
  </si>
  <si>
    <t>Kūrybinių rezidencijų infrastruktūros sukūrimas ir įveiklinimas</t>
  </si>
  <si>
    <t xml:space="preserve">Kultūros įstaigų veiklos modernizavimas ir fizinės bei informacinės infrastruktūros atnaujinimas, nekultūrinės paskirties infrastruktūros objektų bei teritorijų (miesto viešųjų erdvių) pritaikymas kultūros produktams </t>
  </si>
  <si>
    <t xml:space="preserve">Efektyvus kultūros įstaigų veiklos organizavimas ir užtikrinimas </t>
  </si>
  <si>
    <t xml:space="preserve">Vietos gyventojų savirealizacijai, užimtumui ir bendradarbiavimui palankių sąlygų sudarymas </t>
  </si>
  <si>
    <t xml:space="preserve">Neringos savivaldybės tarybos darbo organizavimo užtikrinimas </t>
  </si>
  <si>
    <t>1.1.1.1</t>
  </si>
  <si>
    <t>1.1.1.2</t>
  </si>
  <si>
    <t>1.1.1.3</t>
  </si>
  <si>
    <t xml:space="preserve">Sukurti naują ir atnaujinti esamą viešąją rekreacinę ir turizmo infrastruktūrą, skirtą mažinti sezoniškumą, užtikrinant tvarumo principus </t>
  </si>
  <si>
    <t>3.3.5.1</t>
  </si>
  <si>
    <t>2.3.1.1</t>
  </si>
  <si>
    <t>2.2.1.3</t>
  </si>
  <si>
    <t>2.2.1.2</t>
  </si>
  <si>
    <t>2.2.1.1</t>
  </si>
  <si>
    <t>1.2.3.2</t>
  </si>
  <si>
    <t>1.2.2.2</t>
  </si>
  <si>
    <t>1.2.2.1</t>
  </si>
  <si>
    <t>1.2.1.3</t>
  </si>
  <si>
    <t>1.2.1.2</t>
  </si>
  <si>
    <t>1.2.1.1</t>
  </si>
  <si>
    <t>1.1.2.5</t>
  </si>
  <si>
    <t>Stebėsenos rodiklio kodas</t>
  </si>
  <si>
    <t>Stebėsenos rodiklio pavadinimas</t>
  </si>
  <si>
    <t>Siektinos stebėsenos rodiklių reikšmės</t>
  </si>
  <si>
    <t>Savivaldybės strateginio plėtros plano rodiklis</t>
  </si>
  <si>
    <t>(matavimo vnt.)</t>
  </si>
  <si>
    <t>1.1. tikslas. Užtikrinti darnios vietokūros vystymą bei turizmo infrastruktūros patrauklumą</t>
  </si>
  <si>
    <t xml:space="preserve">1.1.1 uždavinys. Padidinti kurorto lankytinų objektų patrauklumą ir vykdyti paveldo aktualizavimą </t>
  </si>
  <si>
    <t>V-01-01-01-01-01-01</t>
  </si>
  <si>
    <t>V-01-01-01-01-01-02</t>
  </si>
  <si>
    <t>Apskaitos dokumentų objektams sutvarkymas, sk.</t>
  </si>
  <si>
    <t>Nidos švyturio statinių komplekso dokumentų sutvarkymas, vnt.</t>
  </si>
  <si>
    <t>V-01-01-01-01-02</t>
  </si>
  <si>
    <t>Atlikti mokėjimai, sk.</t>
  </si>
  <si>
    <t>Etnografinių kapinių tvarkybos užtikrinimas, sk.</t>
  </si>
  <si>
    <t>V-01-01-01-01-03</t>
  </si>
  <si>
    <t>V-01-01-01-01-04</t>
  </si>
  <si>
    <t>Parengtas tvarkybos projektas (aprašas), vnt.</t>
  </si>
  <si>
    <t>V-01-01-01-01-05</t>
  </si>
  <si>
    <t>Įgyvendintas projektas, proc.</t>
  </si>
  <si>
    <t>V-01-01-01-01-06-01</t>
  </si>
  <si>
    <t>Kultūriniuose renginiuose dalyvavusių asmenų sk.</t>
  </si>
  <si>
    <t>V-01-01-01-01-07-01</t>
  </si>
  <si>
    <t>Tvarkos aprašo sukūrimas, vnt.</t>
  </si>
  <si>
    <t>V-01-01-01-01-07-02</t>
  </si>
  <si>
    <t>V-01-01-01-01-08-01</t>
  </si>
  <si>
    <t>V-01-01-01-01-08-02</t>
  </si>
  <si>
    <t>Sutvarkytas objektas, sk.</t>
  </si>
  <si>
    <t>V-01-01-01-02-01</t>
  </si>
  <si>
    <t>Sukurta sistema, vnt.</t>
  </si>
  <si>
    <t>V-01-01-01-03-01</t>
  </si>
  <si>
    <t xml:space="preserve">1.1.2. uždavinys. Sukurti naują ir atnaujinti esamą viešąją rekreacinę ir turizmo infrastruktūrą, skirtą mažinti sezoniškumą, užtikrinant tvarumo principus </t>
  </si>
  <si>
    <t>Parengtas investicijų projektas, vnt.</t>
  </si>
  <si>
    <t>V-01-01-02-05-01-01</t>
  </si>
  <si>
    <t>V-01-01-02-05-01-02</t>
  </si>
  <si>
    <t>Įveiklinimo koncepcijos parengimas, vnt.</t>
  </si>
  <si>
    <t>V-01-01-02-05-02</t>
  </si>
  <si>
    <t>1.2 tikslas. Stiprinti vietos identitetą, kurorto įvaizdį bei puoselėti UNESCO pasaulio paveldo vertybes</t>
  </si>
  <si>
    <t>R-01-01-01</t>
  </si>
  <si>
    <t>R-01-01-02</t>
  </si>
  <si>
    <t>R-01-02-01</t>
  </si>
  <si>
    <t>R-01-02-02</t>
  </si>
  <si>
    <t>Kūrybinių rezidencijų rezidentų skaičius, sk.</t>
  </si>
  <si>
    <t xml:space="preserve">1.2.1 uždavinys. Stiprinti vietos unikalumą ir kultūrą, plėtojant kultūrines partnerystes </t>
  </si>
  <si>
    <t>Dalyvavimas kultūros keliuose, vnt.</t>
  </si>
  <si>
    <t>V-01-02-01-01-01</t>
  </si>
  <si>
    <t>V-01-02-01-01-02</t>
  </si>
  <si>
    <t>Organizuotas renginys, sk.</t>
  </si>
  <si>
    <t>V-01-02-01-01-03</t>
  </si>
  <si>
    <t>Įsteigta meno premija, sk.</t>
  </si>
  <si>
    <t>V-01-02-01-01-04</t>
  </si>
  <si>
    <t>Įsteigta meno stipendija, sk.</t>
  </si>
  <si>
    <t>V-01-02-01-01-05</t>
  </si>
  <si>
    <t>V-01-02-01-01-06</t>
  </si>
  <si>
    <t>Įsteigta mero stipendija, sk.</t>
  </si>
  <si>
    <t>V-01-02-01-01-07</t>
  </si>
  <si>
    <t>Įsteigta stipendija, sk.</t>
  </si>
  <si>
    <t>V-01-02-01-01-08</t>
  </si>
  <si>
    <t>V-01-02-01-01-09</t>
  </si>
  <si>
    <t>Įvykdyta veiklų, vnt.</t>
  </si>
  <si>
    <t>V-01-02-01-02-01</t>
  </si>
  <si>
    <t>V-01-02-01-02-02-01</t>
  </si>
  <si>
    <t>V-01-02-01-02-02-02</t>
  </si>
  <si>
    <t>V-01-02-01-02-02-03</t>
  </si>
  <si>
    <t>Paremtų kultūros ir meno sričių projektų, sk.</t>
  </si>
  <si>
    <t>Paremtų kultūros ir meno programų projektų, sk.</t>
  </si>
  <si>
    <t>Atlikti projektų paraiškų ekspertiniai vertinimai, sk.</t>
  </si>
  <si>
    <t>V-01-02-01-02-03-01</t>
  </si>
  <si>
    <t xml:space="preserve">Paremta projektų, sk. </t>
  </si>
  <si>
    <t>V-01-02-01-02-04</t>
  </si>
  <si>
    <t>V-01-02-01-03-01</t>
  </si>
  <si>
    <t xml:space="preserve">1.2.2 uždavinys. Sukurti kūrybinių rezidencijų vystymuisi palankią aplinką, skatinti objektų pritaikomumą kūrybinėms rezidencijoms ir jų sąveiką formuojant kūrybinių taškų sąveiką </t>
  </si>
  <si>
    <t>V-01-02-02-01-01-01</t>
  </si>
  <si>
    <t>V-01-02-02-01-01-02</t>
  </si>
  <si>
    <t>Sukurta rezidencijų programa, vnt.</t>
  </si>
  <si>
    <t>Rezidencijų programos realizavimas, proc.</t>
  </si>
  <si>
    <t>Įsteigta stipendijų, sk.</t>
  </si>
  <si>
    <t>V-01-02-02-01-02</t>
  </si>
  <si>
    <t>Kapitalinio remonto projekto parengimas (kartu su tvarkybos projektu), vnt.</t>
  </si>
  <si>
    <t>V-01-02-02-02-01</t>
  </si>
  <si>
    <t xml:space="preserve">1.2.3 uždavinys. Tvarkyti ir išsaugoti Kuršių nerijos išskirtinės visuotinės vertės elementus, dalyvaujant vietos bendruomenei, saugant materialų ir nematerialų paveldą </t>
  </si>
  <si>
    <t>Papildytas sąvadas, bylų sk.</t>
  </si>
  <si>
    <t>V-01-02-03-02-01</t>
  </si>
  <si>
    <t>V-01-02-03-02-02</t>
  </si>
  <si>
    <t>V-01-02-03-02-03</t>
  </si>
  <si>
    <t>2.2 tikslas. Užtikrinti kultūrai, sportui ir gyvenimui patrauklios aplinkos kūrimą</t>
  </si>
  <si>
    <t>R-02-02-01</t>
  </si>
  <si>
    <t>R-02-02-02</t>
  </si>
  <si>
    <t xml:space="preserve">2.2.1 uždavinys. Padidinti kultūros produktų įvairovę, kokybę ir prieinamumą </t>
  </si>
  <si>
    <t>Atlikti darbai, proc.</t>
  </si>
  <si>
    <t>V-02-02-01-01-02-01</t>
  </si>
  <si>
    <t>V-02-02-01-01-02-02</t>
  </si>
  <si>
    <t>V-02-02-01-01-03</t>
  </si>
  <si>
    <t>Įsigyta muziejinių vertybių ir/ar eksponatų, vnt.</t>
  </si>
  <si>
    <t>Įrengtų patalpų plotas, m²</t>
  </si>
  <si>
    <t>V-02-02-01-01-04-01</t>
  </si>
  <si>
    <t>V-02-02-01-01-04-02</t>
  </si>
  <si>
    <t>Įsigyta įrangos, vnt.</t>
  </si>
  <si>
    <t>V-02-02-01-01-05-01</t>
  </si>
  <si>
    <t>V-02-02-01-01-05-02</t>
  </si>
  <si>
    <t>V-02-02-01-01-06-01</t>
  </si>
  <si>
    <t>V-02-02-01-01-06-02</t>
  </si>
  <si>
    <t>Įdiegtos naujos technologijų, vnt.</t>
  </si>
  <si>
    <t>V-02-02-01-01-07-01</t>
  </si>
  <si>
    <t>V-02-02-01-01-07-02</t>
  </si>
  <si>
    <t>Įdiegtos naujos technologijos, vnt.</t>
  </si>
  <si>
    <t>V-02-02-01-01-08-01</t>
  </si>
  <si>
    <t>V-02-02-01-01-08-02</t>
  </si>
  <si>
    <t>V-02-02-01-01-09</t>
  </si>
  <si>
    <t>V-02-02-01-02-01</t>
  </si>
  <si>
    <t>V-02-02-01-03-01-01</t>
  </si>
  <si>
    <t>V-02-02-01-03-01-02</t>
  </si>
  <si>
    <t>Kultūros paslaugų gavėjų pasitenkinimo lygis, proc.</t>
  </si>
  <si>
    <t>V-02-02-01-03-02-01</t>
  </si>
  <si>
    <t>V-02-02-01-03-02-02</t>
  </si>
  <si>
    <t>V-02-02-01-03-03-01</t>
  </si>
  <si>
    <t>V-02-02-01-03-03-02</t>
  </si>
  <si>
    <t>V-02-02-01-03-04-01</t>
  </si>
  <si>
    <t>V-02-02-01-03-04-02</t>
  </si>
  <si>
    <t>2.3 tikslas. Laimingos bendruomenės kūrimas</t>
  </si>
  <si>
    <t>R-02-03-01</t>
  </si>
  <si>
    <t>R-02-03-02</t>
  </si>
  <si>
    <t>Sudaryti palankias sąlygas vietos gyventojų savirealizacijai, užimtumui ir bendradarbiavimui</t>
  </si>
  <si>
    <t>2.3.1 uždavinys. Sudaryti palankias sąlygas vietos gyventojų savirealizacijai, užimtumui ir bendradarbiavimui</t>
  </si>
  <si>
    <t>V-02-03-01-01-01-01</t>
  </si>
  <si>
    <t>V-02-03-01-01-01-02</t>
  </si>
  <si>
    <t>V-02-03-01-01-01-03</t>
  </si>
  <si>
    <t>V-02-03-01-01-01-04</t>
  </si>
  <si>
    <t>V-02-03-01-01-01-05</t>
  </si>
  <si>
    <t>V-02-03-01-01-01-06</t>
  </si>
  <si>
    <t>Studijų rėmimo programos įgyvendinimas, vnt.</t>
  </si>
  <si>
    <t>Jaunimo iniciatyvų projektų finansavimas, vnt.</t>
  </si>
  <si>
    <t>V-02-03-01-01-01-07</t>
  </si>
  <si>
    <t>Savivaldybės jaunimo vasaros užimtumo ir integracijos į darbo rinką programos įgyvendinimas, vnt.</t>
  </si>
  <si>
    <t>Jaunimo forumo organizavimas ir atlikimas, vnt.</t>
  </si>
  <si>
    <t>V-02-03-01-01-02</t>
  </si>
  <si>
    <t>3.3 tikslas. Kurti žaliosios savivaldybės modelį</t>
  </si>
  <si>
    <t xml:space="preserve">3.3.5 uždavinys. Organizuoti efektyvų savivaldybės administracijos jai pavaldžių įstaigų valdymą bei valstybinių funkcijų vykdymą </t>
  </si>
  <si>
    <t xml:space="preserve">Mero fondo administravimas, proc. </t>
  </si>
  <si>
    <t>V-03-03-05-01-02</t>
  </si>
  <si>
    <t>VB</t>
  </si>
  <si>
    <t>1.1.1.1.1 veikla. Vertingųjų kultūros paveldo savybių nustatymas</t>
  </si>
  <si>
    <t>1.1.1.1.2 veikla. Bažnyčių veiklos užtikrinimas</t>
  </si>
  <si>
    <t xml:space="preserve">1.1.1.1.3 veikla. Etnografinių kapinių tvarkyba </t>
  </si>
  <si>
    <t>1.1.1.1.4 veikla. G. D. Kuverto kapo sutvarkymas</t>
  </si>
  <si>
    <t>1.1.1.1.5 veikla. Juodkrantės evangelikų liuteronų bažnyčios aktualizavimas ir įveiklinimas</t>
  </si>
  <si>
    <t>1.1.1.1.8 veikla. L. Rėzos paminklo tvarkyba</t>
  </si>
  <si>
    <t>1.1.1.2.1 veikla. Nidos švyturio statinių komplekso įveiklinimas</t>
  </si>
  <si>
    <t>1.1.2.5.1 veikla. Daugiafunkcinio kultūros centro statyba Nidoje (Vasaros estrados konversija)</t>
  </si>
  <si>
    <t>1.1.2.5.2 veikla. Neringos kuršių buities muziejaus įrengimas</t>
  </si>
  <si>
    <t>1.2.1.1.3 veikla. A. Zavišos paramos ir labdaros fondo kasmetinio renginio organizavimas</t>
  </si>
  <si>
    <t>1.2.1.1.4 veikla. Liudviko Rėzos premijos skyrimas</t>
  </si>
  <si>
    <t>1.2.1.1.5 veikla. Meno stipendijos skyrimas</t>
  </si>
  <si>
    <t>1.2.1.1.6 veikla. Tarptautinės kūrybinės laboratorijos pagal Brucke premijos skyrimas</t>
  </si>
  <si>
    <t>1.2.1.1.7 veikla. Fotografijos seminaro Mero premijos skyrimas</t>
  </si>
  <si>
    <t>1.2.1.1.8 veikla. Neringos savivaldybės stipendijos rašytojui, reziduojančiam Tarptautiniame vertėjų ir rašytojų centre, skyrimas</t>
  </si>
  <si>
    <t>1.2.1.2.1 veikla. Atmintinų datų minėjimas</t>
  </si>
  <si>
    <t>1.2.1.2.4 veikla. Lietuvos dainų šventės „Kad giria žaliuotų“ programos įgyvendinimas</t>
  </si>
  <si>
    <t>1.2.1.3.1 veikla. Renginių apjungimo į tikslinius renginių ciklus įgyvendinimas</t>
  </si>
  <si>
    <t>1.2.2.1.1 veikla. Kūrybinių rezidencijų programos sukūrimas ir vykdymas</t>
  </si>
  <si>
    <t>1.2.2.1.2 veikla. Stipendijos kultūros ir meno kūrėjams</t>
  </si>
  <si>
    <t>1.2.2.2.1 veikla. Dailininko E. Mollenhauerio namo tvarkyba, įkuriant muziejinę ekspoziciją ir tarptautinę menininkų rezidenciją</t>
  </si>
  <si>
    <t>1.2.3.2.2 veikla. Vėtrungių tvarkyba</t>
  </si>
  <si>
    <t>1.2.3.2.3 veikla. Raganų kalno simpoziumo organizavimas</t>
  </si>
  <si>
    <t>2.2.1.1.3 veikla. Muziejinių vertybių ir eksponatų įsigijimas ir saugojimas</t>
  </si>
  <si>
    <t>2.2.1.1.4 veikla. Kuršių nerijos istorijos muziejaus ekspozicijos koncepcijos parengimas, ekspozicijos atnaujinimo darbai</t>
  </si>
  <si>
    <t>2.2.1.1.6 veikla. LRKC kultūros inovacijų projektų įgyvendinimas ir viešinimas</t>
  </si>
  <si>
    <t>2.2.1.1.7 veikla. VMVB kultūros inovacijų projektų įgyvendinimas ir viešinimas</t>
  </si>
  <si>
    <t>2.2.1.1.8 veikla. Neringos muziejai kultūros inovacijų projektų įgyvendinimas ir viešinimas</t>
  </si>
  <si>
    <t>2.2.1.1.9 veikla. LRKC istorinės ekspozicijos atnaujinimo darbai</t>
  </si>
  <si>
    <t>2.2.1.3.2 veikla. Liudviko Rėzos kultūros centro veiklos organizavimas ir užtikrinimas</t>
  </si>
  <si>
    <t>2.2.1.3.3 veikla. Neringos muziejai veiklos organizavimas ir užtikrinimas</t>
  </si>
  <si>
    <t>2.2.1.3.4 veikla. Viktoro Miliūno viešosios bibliotekos veiklos organizavimas ir užtikrinimas</t>
  </si>
  <si>
    <t>2.3.1.1.1 veikla. Kokybiškos jaunimo politikos įgyvendinimas</t>
  </si>
  <si>
    <t>3.3.5.1.2 veikla. Mero fondas</t>
  </si>
  <si>
    <t>1.1.</t>
  </si>
  <si>
    <t>1.1.1.1.</t>
  </si>
  <si>
    <t>1.1.1.2.</t>
  </si>
  <si>
    <t>1.1.1.3.</t>
  </si>
  <si>
    <t>1.1.2.5.</t>
  </si>
  <si>
    <t>1.2.</t>
  </si>
  <si>
    <t>1.2.1.1.</t>
  </si>
  <si>
    <t>1.2.1.2.</t>
  </si>
  <si>
    <t>1.2.1.3.</t>
  </si>
  <si>
    <t>1.2.2.1.</t>
  </si>
  <si>
    <t>1.2.2.2.</t>
  </si>
  <si>
    <t>1.2.3.2.</t>
  </si>
  <si>
    <t>2.2.</t>
  </si>
  <si>
    <t>2.2.1.1.</t>
  </si>
  <si>
    <t>2.2.1.2.</t>
  </si>
  <si>
    <t>2.2.1.3.</t>
  </si>
  <si>
    <t>2.3.</t>
  </si>
  <si>
    <t>2.3.1.1.</t>
  </si>
  <si>
    <t>3.3.5.1.</t>
  </si>
  <si>
    <t>1.1.2.2.</t>
  </si>
  <si>
    <t>Stiprinti vietos unikalumą ir kultūrą, plėtojant kultūrines partnerystes (T) NAUJA</t>
  </si>
  <si>
    <t>Atnaujintos vėtrungės, vnt.</t>
  </si>
  <si>
    <t>Atnaujintos skulptūros, vnt.</t>
  </si>
  <si>
    <t>1.1.1.2.2.</t>
  </si>
  <si>
    <t>V-01-01-01-02-02</t>
  </si>
  <si>
    <t xml:space="preserve">Patalpos įsigytos ir pritaikytos kultūrinėms reikmėms, vnt. </t>
  </si>
  <si>
    <t>Restauravimo programos parengimas, vnt.</t>
  </si>
  <si>
    <t>2.3.1.1.2 veikla. Neringos atviros jaunimo erdvės „Jaunimo loftas“ atviro darbo įgyvendinimas</t>
  </si>
  <si>
    <t>Įgyvendinta veiklų, vnt.</t>
  </si>
  <si>
    <t>Neringos atviros jaunimo erdvės „Jaunimo loftas“ atviro darbo įgyvendinimas (T)</t>
  </si>
  <si>
    <t>Vientisos, tarpusavyje sąveikaujančiios, kultūrinių urbanistinių kompleksų, sistemos sukūrimas (T)</t>
  </si>
  <si>
    <t>Kultūros ir meno sričių ir programų  projektų finansavimas ir  įgyvendinimas (T)</t>
  </si>
  <si>
    <t>Neringos muziejų veiklos organizavimas ir užtikrinimas (T)</t>
  </si>
  <si>
    <t>Efektyvus savivaldybės valdymas</t>
  </si>
  <si>
    <t>03 Kultūros ir jaunimo veiklos programa</t>
  </si>
  <si>
    <t xml:space="preserve">Lankytojų skaičiaus ne sezono metu padidėjimas, proc. </t>
  </si>
  <si>
    <t>Parengta restauravimo programa, atlikti tvarkybos darbai</t>
  </si>
  <si>
    <t>1.1.1.1.6 veikla. Projekto „Liuteronų Evangelikų bažnyčios Nidoje tvarkyba, pritaikant kultūrinėms reikmėms“ tęstinumas</t>
  </si>
  <si>
    <t>1.1.1.1.7 veikla. Nekilnojamųjų kultūros paveldo objektų tvarkyba</t>
  </si>
  <si>
    <t>Muziejinės ekspozicijos sukūrimas, proc.</t>
  </si>
  <si>
    <t>Statinių tvarkybos projekto parengimas, vnt.</t>
  </si>
  <si>
    <t xml:space="preserve">1.1.1.2.2. veikla. Patalpų, esančių poilsio paskirties pastate, adresu Skruzdynės g. 2, Neringa, įsigijimas ir pritaikymas kultūrinėms reikmėms </t>
  </si>
  <si>
    <t>1.1.1.3.1 veikla. Vientisos, tarpusavyje sąveikaujančios, kultūrinių urbanistinių kompleksų, sistemos sukūrimas</t>
  </si>
  <si>
    <t xml:space="preserve">Lankytojų pasitenkinimas kultūros renginiais, proc. </t>
  </si>
  <si>
    <t>1.2.1.1.1 veikla. ES sertifikuotų ir nacionalinio lygmens kultūros kelių, kultūrinių maršrutų sukūrimas, dalyvavimas juose</t>
  </si>
  <si>
    <t>1.2.1.1.2 veikla. Kultūrinio turizmo maršruto „Nuostabiosios žemės beieškant“ įgyvendinimas</t>
  </si>
  <si>
    <t>1.2.1.1.9 veikla. „Euro art“ narystės mokėjimo užtikrinimas</t>
  </si>
  <si>
    <t>Užtikrintas dalyvavimas „Euro Art“ veikloje, proc.</t>
  </si>
  <si>
    <t>1.2.1.2.2 veikla. Kultūros ir meno sričių ir programų projektų finansavimas ir įgyvendinimas</t>
  </si>
  <si>
    <t>1.2.1.2.3 veikla. Festivalio „Benai, plaukiam į Nidą“ įgyvendinimas</t>
  </si>
  <si>
    <t>1.2.3.2.1 veikla. Nematerialaus kultūros paveldo vertybių sąvado papildymas nauja nematerialaus kultūros paveldo byla</t>
  </si>
  <si>
    <t xml:space="preserve">Kultūros paslaugų gavėjų pasitenkinimo lygis, proc. </t>
  </si>
  <si>
    <t>2.2.1.1.2 veikla. Tarptautinio projekto „Immanuelis Kantas ir Thomas Mannas: Genius loci - regiono dvasia“ įgyvendinimas</t>
  </si>
  <si>
    <t>2.2.1.1.5 veikla. KTIC „Agila“ kultūros inovacijų projektų įgyvendinimas ir viešinimas</t>
  </si>
  <si>
    <t>2.2.1.3.1 veikla. KTIC „Agila“ veiklos organizavimas ir užtikrinimas</t>
  </si>
  <si>
    <t>Kultūros paslaugų gavėjų (lankytojų) sk.</t>
  </si>
  <si>
    <t xml:space="preserve">Jaunimo pasitenkinimo lygis, proc. </t>
  </si>
  <si>
    <t>Įgyvendintų veiklų sk.</t>
  </si>
  <si>
    <t>Verslo, remiančio jaunimo kompetencijų didinimą, sistemos sukūrimas ir įgyvendinimas, vnt.</t>
  </si>
  <si>
    <t>Savivaldybės jaunimo situacijos, jaunimo problematikos analizės atlikimas, vnt.</t>
  </si>
  <si>
    <t>Mokymų, seminarų, jaunimo politikos įgyvendinimo klausimais, organizavimas, vnt.</t>
  </si>
  <si>
    <t>Dokumentacijos rengimas ir konkurso paskelbimas, vnt.</t>
  </si>
  <si>
    <t>Sukurtų kultūrinių-turistinių maršrutų sk.</t>
  </si>
  <si>
    <t>Sukurtų muziejinių ekspozicijų sk.</t>
  </si>
  <si>
    <t>Teikiamų inovatyvių kultūrinių paslaugų sk.</t>
  </si>
  <si>
    <t>Aktualizuotų objektų sk.</t>
  </si>
  <si>
    <t>Įvykdytų tvarkybos darbų sk., vnt.</t>
  </si>
  <si>
    <t>Kolektyvų, dalyvavusių šventėje, sk., vnt.</t>
  </si>
  <si>
    <t>Renginių ciklų sk., vnt.</t>
  </si>
  <si>
    <t>Inovatyvių projektų sk., vnt.</t>
  </si>
  <si>
    <t>Inovatyvių projektų sk.s, vnt.</t>
  </si>
  <si>
    <t>Patalpų, esančių poilsio paskirties pastate, adresu Skruzdynės g. 2, Neringa, įsigijimas ir pritaikymas kultūrinėms reikmėms</t>
  </si>
  <si>
    <t>ES sertifikuotų ir nacionalinio lygmens kultūros kelių,  kultūrinių maršrutų sukūrimas, dalyvavimas juose (T)</t>
  </si>
  <si>
    <t>Atmintinų datų minėjimas (T)</t>
  </si>
  <si>
    <t>Dailininko E. Mollenhauerio namo tvarkyba, įkuriant muziejinę ekspoziciją ir tarptautinę menininkų rezidenciją (T)</t>
  </si>
  <si>
    <t>Projekto  „Liuteronų Evangelikų bažnyčios Nidoje tvarkyba, pritaikant kultūrinėms reikmėms“ tęstinumas (T)</t>
  </si>
  <si>
    <t>Kultūrinio turizmo maršruto „Nuostabiosios žemės beieškant“ įgyvendinimas (T)</t>
  </si>
  <si>
    <t>Meno premijos, skirtos tarptautiniam tapybos plenero ,,Nidos ekspresija“ dalyviams skyrimas (T)</t>
  </si>
  <si>
    <t>Fotografijos seminaro  Mero premijos skyrimas (T)</t>
  </si>
  <si>
    <t>Neringos savivaldybės stipendijos rašytojui, reziduojančiam Tarptautiniame vertėjų ir rašytojų centre, skyrimas  (T)</t>
  </si>
  <si>
    <t>„Euro art“ narystės mokėjimo užtikrinimas (T)</t>
  </si>
  <si>
    <t>Festivalio „Benai, plaukiam į Nidą“ įgyvendinimas</t>
  </si>
  <si>
    <t>Tarptautinio projekto „Immanuelis Kantas ir Thomas Mannas: Genius loci - regiono dvasia“ įgyvendinimas (T)</t>
  </si>
  <si>
    <t>KTIC „Agila“</t>
  </si>
  <si>
    <t>KTIC „Agila“ kultūros inovacijų projektų įgyvendinimas ir viešinimas (T)</t>
  </si>
  <si>
    <t>KTIC „Agila“ rekonstrukcija (T)</t>
  </si>
  <si>
    <t>Nidos KTIC „Agila“ rekonstrukcija ir įrengimas</t>
  </si>
  <si>
    <t>KTIC „Agila“ veiklos organizavimas ir užtikrinimas (T)</t>
  </si>
  <si>
    <t>2.2.1.2.1 veikla. KTIC ,,Agila“ rekonstrukcija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</si>
</sst>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14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  <font>
      <sz val="14"/>
      <name val="Times New Roman"/>
      <family val="1"/>
      <charset val="186"/>
    </font>
    <font>
      <sz val="14"/>
      <color indexed="8"/>
      <name val="Times New Roman"/>
      <family val="1"/>
      <charset val="186"/>
    </font>
    <font>
      <sz val="8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4"/>
      <color indexed="8"/>
      <name val="Times New Roman"/>
      <family val="1"/>
      <charset val="186"/>
    </font>
    <font>
      <sz val="14"/>
      <color theme="1"/>
      <name val="Times New Roman"/>
      <family val="1"/>
      <charset val="186"/>
    </font>
    <font>
      <sz val="14"/>
      <color theme="1"/>
      <name val="Calibri"/>
      <family val="2"/>
      <scheme val="minor"/>
    </font>
    <font>
      <b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8"/>
      <name val="Calibri"/>
      <family val="2"/>
      <scheme val="minor"/>
    </font>
    <font>
      <strike/>
      <sz val="14"/>
      <name val="Times New Roman"/>
      <family val="1"/>
      <charset val="186"/>
    </font>
    <font>
      <sz val="11"/>
      <color rgb="FF000000"/>
      <name val="Calibri"/>
      <family val="2"/>
      <charset val="186"/>
    </font>
  </fonts>
  <fills count="25">
    <fill>
      <patternFill patternType="none"/>
    </fill>
    <fill>
      <patternFill patternType="gray125"/>
    </fill>
    <fill>
      <patternFill patternType="solid">
        <fgColor rgb="FFA9D08E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rgb="FFFFFF00"/>
        <bgColor indexed="3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DEEAF6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/>
  </cellStyleXfs>
  <cellXfs count="504">
    <xf numFmtId="0" fontId="0" fillId="0" borderId="0" xfId="0"/>
    <xf numFmtId="0" fontId="1" fillId="4" borderId="19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7" borderId="17" xfId="0" applyFont="1" applyFill="1" applyBorder="1" applyAlignment="1">
      <alignment horizontal="center" vertical="center"/>
    </xf>
    <xf numFmtId="0" fontId="1" fillId="9" borderId="1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2" fillId="4" borderId="14" xfId="0" applyFont="1" applyFill="1" applyBorder="1" applyAlignment="1">
      <alignment horizontal="center" vertical="center" wrapText="1"/>
    </xf>
    <xf numFmtId="49" fontId="2" fillId="4" borderId="14" xfId="0" applyNumberFormat="1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left" vertical="center"/>
    </xf>
    <xf numFmtId="0" fontId="3" fillId="6" borderId="17" xfId="0" applyFont="1" applyFill="1" applyBorder="1" applyAlignment="1">
      <alignment horizontal="left" vertical="center"/>
    </xf>
    <xf numFmtId="164" fontId="2" fillId="0" borderId="17" xfId="0" applyNumberFormat="1" applyFont="1" applyBorder="1" applyAlignment="1">
      <alignment horizontal="center" vertical="center" wrapText="1"/>
    </xf>
    <xf numFmtId="164" fontId="2" fillId="7" borderId="17" xfId="0" applyNumberFormat="1" applyFont="1" applyFill="1" applyBorder="1" applyAlignment="1">
      <alignment horizontal="center" vertical="center" wrapText="1"/>
    </xf>
    <xf numFmtId="164" fontId="1" fillId="10" borderId="17" xfId="0" applyNumberFormat="1" applyFont="1" applyFill="1" applyBorder="1" applyAlignment="1">
      <alignment horizontal="center" vertical="center"/>
    </xf>
    <xf numFmtId="164" fontId="2" fillId="7" borderId="6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4" fontId="2" fillId="7" borderId="17" xfId="0" applyNumberFormat="1" applyFont="1" applyFill="1" applyBorder="1" applyAlignment="1">
      <alignment horizontal="center" vertical="center"/>
    </xf>
    <xf numFmtId="164" fontId="2" fillId="7" borderId="14" xfId="0" applyNumberFormat="1" applyFont="1" applyFill="1" applyBorder="1" applyAlignment="1">
      <alignment horizontal="center" vertical="center" wrapText="1"/>
    </xf>
    <xf numFmtId="164" fontId="2" fillId="0" borderId="14" xfId="0" applyNumberFormat="1" applyFont="1" applyBorder="1" applyAlignment="1">
      <alignment horizontal="center" vertical="center" wrapText="1"/>
    </xf>
    <xf numFmtId="164" fontId="2" fillId="7" borderId="9" xfId="0" applyNumberFormat="1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left" vertical="center"/>
    </xf>
    <xf numFmtId="0" fontId="2" fillId="6" borderId="17" xfId="0" applyFont="1" applyFill="1" applyBorder="1" applyAlignment="1">
      <alignment horizontal="left" vertical="center"/>
    </xf>
    <xf numFmtId="164" fontId="2" fillId="7" borderId="14" xfId="0" applyNumberFormat="1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vertical="center"/>
    </xf>
    <xf numFmtId="0" fontId="2" fillId="5" borderId="17" xfId="0" applyFont="1" applyFill="1" applyBorder="1" applyAlignment="1">
      <alignment vertical="center"/>
    </xf>
    <xf numFmtId="0" fontId="2" fillId="6" borderId="17" xfId="0" applyFont="1" applyFill="1" applyBorder="1" applyAlignment="1">
      <alignment vertical="center"/>
    </xf>
    <xf numFmtId="0" fontId="2" fillId="13" borderId="14" xfId="0" applyFont="1" applyFill="1" applyBorder="1" applyAlignment="1">
      <alignment horizontal="left" vertical="center"/>
    </xf>
    <xf numFmtId="0" fontId="3" fillId="13" borderId="17" xfId="0" applyFont="1" applyFill="1" applyBorder="1" applyAlignment="1">
      <alignment horizontal="left" vertical="center"/>
    </xf>
    <xf numFmtId="0" fontId="2" fillId="13" borderId="17" xfId="0" applyFont="1" applyFill="1" applyBorder="1" applyAlignment="1">
      <alignment horizontal="left" vertical="center"/>
    </xf>
    <xf numFmtId="164" fontId="2" fillId="0" borderId="6" xfId="0" applyNumberFormat="1" applyFont="1" applyBorder="1" applyAlignment="1">
      <alignment horizontal="center" vertical="center"/>
    </xf>
    <xf numFmtId="0" fontId="2" fillId="7" borderId="17" xfId="0" applyFont="1" applyFill="1" applyBorder="1" applyAlignment="1">
      <alignment vertical="center"/>
    </xf>
    <xf numFmtId="0" fontId="2" fillId="0" borderId="6" xfId="0" applyFont="1" applyBorder="1" applyAlignment="1">
      <alignment horizontal="left" vertical="center"/>
    </xf>
    <xf numFmtId="0" fontId="1" fillId="6" borderId="21" xfId="0" applyFont="1" applyFill="1" applyBorder="1" applyAlignment="1">
      <alignment horizontal="right" vertical="center"/>
    </xf>
    <xf numFmtId="164" fontId="2" fillId="0" borderId="9" xfId="0" applyNumberFormat="1" applyFont="1" applyBorder="1" applyAlignment="1">
      <alignment horizontal="center" vertical="center" wrapText="1"/>
    </xf>
    <xf numFmtId="0" fontId="1" fillId="13" borderId="17" xfId="0" applyFont="1" applyFill="1" applyBorder="1" applyAlignment="1">
      <alignment horizontal="right" vertical="center"/>
    </xf>
    <xf numFmtId="164" fontId="2" fillId="7" borderId="8" xfId="0" applyNumberFormat="1" applyFont="1" applyFill="1" applyBorder="1" applyAlignment="1">
      <alignment horizontal="center" vertical="center"/>
    </xf>
    <xf numFmtId="164" fontId="2" fillId="0" borderId="17" xfId="1" applyNumberFormat="1" applyFont="1" applyBorder="1" applyAlignment="1">
      <alignment horizontal="center"/>
    </xf>
    <xf numFmtId="164" fontId="2" fillId="7" borderId="17" xfId="1" applyNumberFormat="1" applyFont="1" applyFill="1" applyBorder="1" applyAlignment="1">
      <alignment horizontal="center"/>
    </xf>
    <xf numFmtId="164" fontId="2" fillId="7" borderId="17" xfId="1" applyNumberFormat="1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left" vertical="center"/>
    </xf>
    <xf numFmtId="0" fontId="2" fillId="4" borderId="17" xfId="0" applyFont="1" applyFill="1" applyBorder="1" applyAlignment="1">
      <alignment horizontal="left" vertical="center"/>
    </xf>
    <xf numFmtId="0" fontId="3" fillId="13" borderId="17" xfId="0" applyFont="1" applyFill="1" applyBorder="1"/>
    <xf numFmtId="0" fontId="2" fillId="13" borderId="17" xfId="0" applyFont="1" applyFill="1" applyBorder="1"/>
    <xf numFmtId="0" fontId="2" fillId="6" borderId="17" xfId="0" applyFont="1" applyFill="1" applyBorder="1" applyAlignment="1">
      <alignment horizontal="left"/>
    </xf>
    <xf numFmtId="0" fontId="3" fillId="13" borderId="17" xfId="0" applyFont="1" applyFill="1" applyBorder="1" applyAlignment="1">
      <alignment vertical="center" wrapText="1"/>
    </xf>
    <xf numFmtId="0" fontId="2" fillId="13" borderId="17" xfId="0" applyFont="1" applyFill="1" applyBorder="1" applyAlignment="1">
      <alignment vertical="center" wrapText="1"/>
    </xf>
    <xf numFmtId="0" fontId="1" fillId="6" borderId="17" xfId="0" applyFont="1" applyFill="1" applyBorder="1" applyAlignment="1">
      <alignment vertical="center"/>
    </xf>
    <xf numFmtId="0" fontId="3" fillId="13" borderId="6" xfId="0" applyFont="1" applyFill="1" applyBorder="1" applyAlignment="1">
      <alignment horizontal="left" vertical="center" wrapText="1"/>
    </xf>
    <xf numFmtId="0" fontId="2" fillId="13" borderId="17" xfId="0" applyFont="1" applyFill="1" applyBorder="1" applyAlignment="1">
      <alignment horizontal="left" vertical="center" wrapText="1"/>
    </xf>
    <xf numFmtId="0" fontId="1" fillId="4" borderId="17" xfId="0" applyFont="1" applyFill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1" fillId="15" borderId="23" xfId="0" applyFont="1" applyFill="1" applyBorder="1" applyAlignment="1">
      <alignment horizontal="center" vertical="center" wrapText="1"/>
    </xf>
    <xf numFmtId="0" fontId="1" fillId="15" borderId="32" xfId="0" applyFont="1" applyFill="1" applyBorder="1" applyAlignment="1">
      <alignment horizontal="center" vertical="center" wrapText="1"/>
    </xf>
    <xf numFmtId="0" fontId="1" fillId="15" borderId="24" xfId="0" applyFont="1" applyFill="1" applyBorder="1" applyAlignment="1">
      <alignment horizontal="center" vertical="center" wrapText="1"/>
    </xf>
    <xf numFmtId="165" fontId="1" fillId="15" borderId="33" xfId="0" applyNumberFormat="1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 vertical="center" wrapText="1"/>
    </xf>
    <xf numFmtId="0" fontId="1" fillId="4" borderId="39" xfId="0" applyFont="1" applyFill="1" applyBorder="1" applyAlignment="1">
      <alignment horizontal="center" vertical="center" textRotation="90" wrapText="1"/>
    </xf>
    <xf numFmtId="0" fontId="2" fillId="4" borderId="40" xfId="0" applyFont="1" applyFill="1" applyBorder="1" applyAlignment="1">
      <alignment horizontal="left" vertical="center" wrapText="1"/>
    </xf>
    <xf numFmtId="164" fontId="1" fillId="10" borderId="18" xfId="0" applyNumberFormat="1" applyFont="1" applyFill="1" applyBorder="1" applyAlignment="1">
      <alignment horizontal="center" vertical="center"/>
    </xf>
    <xf numFmtId="164" fontId="2" fillId="7" borderId="18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left" vertical="center" wrapText="1"/>
    </xf>
    <xf numFmtId="164" fontId="2" fillId="7" borderId="18" xfId="0" applyNumberFormat="1" applyFont="1" applyFill="1" applyBorder="1" applyAlignment="1">
      <alignment horizontal="center" vertical="center"/>
    </xf>
    <xf numFmtId="2" fontId="2" fillId="7" borderId="18" xfId="0" applyNumberFormat="1" applyFont="1" applyFill="1" applyBorder="1" applyAlignment="1">
      <alignment horizontal="center" vertical="center"/>
    </xf>
    <xf numFmtId="164" fontId="2" fillId="7" borderId="18" xfId="1" applyNumberFormat="1" applyFont="1" applyFill="1" applyBorder="1" applyAlignment="1">
      <alignment horizontal="center"/>
    </xf>
    <xf numFmtId="164" fontId="2" fillId="7" borderId="18" xfId="1" applyNumberFormat="1" applyFont="1" applyFill="1" applyBorder="1" applyAlignment="1">
      <alignment horizontal="center" vertical="center"/>
    </xf>
    <xf numFmtId="0" fontId="3" fillId="4" borderId="40" xfId="0" applyFont="1" applyFill="1" applyBorder="1"/>
    <xf numFmtId="0" fontId="3" fillId="4" borderId="51" xfId="0" applyFont="1" applyFill="1" applyBorder="1" applyAlignment="1">
      <alignment horizontal="left" vertical="center" wrapText="1"/>
    </xf>
    <xf numFmtId="0" fontId="3" fillId="4" borderId="40" xfId="0" applyFont="1" applyFill="1" applyBorder="1" applyAlignment="1">
      <alignment vertical="center"/>
    </xf>
    <xf numFmtId="0" fontId="3" fillId="4" borderId="41" xfId="0" applyFont="1" applyFill="1" applyBorder="1"/>
    <xf numFmtId="0" fontId="6" fillId="4" borderId="42" xfId="0" applyFont="1" applyFill="1" applyBorder="1"/>
    <xf numFmtId="0" fontId="2" fillId="13" borderId="17" xfId="0" applyFont="1" applyFill="1" applyBorder="1" applyAlignment="1">
      <alignment vertical="center"/>
    </xf>
    <xf numFmtId="0" fontId="2" fillId="21" borderId="17" xfId="0" applyFont="1" applyFill="1" applyBorder="1" applyAlignment="1">
      <alignment horizontal="left" vertical="center"/>
    </xf>
    <xf numFmtId="0" fontId="1" fillId="21" borderId="17" xfId="0" applyFont="1" applyFill="1" applyBorder="1" applyAlignment="1">
      <alignment horizontal="right" vertical="center"/>
    </xf>
    <xf numFmtId="0" fontId="1" fillId="21" borderId="7" xfId="0" applyFont="1" applyFill="1" applyBorder="1" applyAlignment="1">
      <alignment horizontal="right" vertical="center"/>
    </xf>
    <xf numFmtId="0" fontId="3" fillId="21" borderId="17" xfId="0" applyFont="1" applyFill="1" applyBorder="1" applyAlignment="1">
      <alignment horizontal="left" vertical="center"/>
    </xf>
    <xf numFmtId="0" fontId="3" fillId="13" borderId="14" xfId="0" applyFont="1" applyFill="1" applyBorder="1" applyAlignment="1">
      <alignment horizontal="left" vertical="center"/>
    </xf>
    <xf numFmtId="0" fontId="3" fillId="13" borderId="17" xfId="0" applyFont="1" applyFill="1" applyBorder="1" applyAlignment="1">
      <alignment vertical="center"/>
    </xf>
    <xf numFmtId="0" fontId="3" fillId="5" borderId="17" xfId="0" applyFont="1" applyFill="1" applyBorder="1" applyAlignment="1">
      <alignment vertical="top"/>
    </xf>
    <xf numFmtId="0" fontId="2" fillId="5" borderId="17" xfId="0" applyFont="1" applyFill="1" applyBorder="1" applyAlignment="1">
      <alignment vertical="top"/>
    </xf>
    <xf numFmtId="0" fontId="2" fillId="6" borderId="17" xfId="0" applyFont="1" applyFill="1" applyBorder="1" applyAlignment="1">
      <alignment vertical="top"/>
    </xf>
    <xf numFmtId="0" fontId="2" fillId="7" borderId="14" xfId="0" applyFont="1" applyFill="1" applyBorder="1" applyAlignment="1">
      <alignment horizontal="left" vertical="center"/>
    </xf>
    <xf numFmtId="0" fontId="1" fillId="9" borderId="9" xfId="0" applyFont="1" applyFill="1" applyBorder="1" applyAlignment="1">
      <alignment horizontal="center" vertical="center"/>
    </xf>
    <xf numFmtId="164" fontId="1" fillId="11" borderId="55" xfId="0" applyNumberFormat="1" applyFont="1" applyFill="1" applyBorder="1" applyAlignment="1">
      <alignment horizontal="center" vertical="center"/>
    </xf>
    <xf numFmtId="164" fontId="1" fillId="11" borderId="56" xfId="0" applyNumberFormat="1" applyFont="1" applyFill="1" applyBorder="1" applyAlignment="1">
      <alignment horizontal="center" vertical="center"/>
    </xf>
    <xf numFmtId="164" fontId="2" fillId="7" borderId="30" xfId="0" applyNumberFormat="1" applyFont="1" applyFill="1" applyBorder="1" applyAlignment="1">
      <alignment horizontal="center" vertical="center"/>
    </xf>
    <xf numFmtId="164" fontId="1" fillId="12" borderId="55" xfId="0" applyNumberFormat="1" applyFont="1" applyFill="1" applyBorder="1" applyAlignment="1">
      <alignment horizontal="center" vertical="center"/>
    </xf>
    <xf numFmtId="164" fontId="1" fillId="12" borderId="56" xfId="0" applyNumberFormat="1" applyFont="1" applyFill="1" applyBorder="1" applyAlignment="1">
      <alignment horizontal="center" vertical="center"/>
    </xf>
    <xf numFmtId="164" fontId="2" fillId="7" borderId="30" xfId="0" applyNumberFormat="1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right" vertical="center"/>
    </xf>
    <xf numFmtId="164" fontId="1" fillId="7" borderId="30" xfId="0" applyNumberFormat="1" applyFont="1" applyFill="1" applyBorder="1" applyAlignment="1">
      <alignment horizontal="center" vertical="center"/>
    </xf>
    <xf numFmtId="164" fontId="1" fillId="14" borderId="55" xfId="0" applyNumberFormat="1" applyFont="1" applyFill="1" applyBorder="1" applyAlignment="1">
      <alignment horizontal="center" vertical="center"/>
    </xf>
    <xf numFmtId="164" fontId="1" fillId="9" borderId="9" xfId="0" applyNumberFormat="1" applyFont="1" applyFill="1" applyBorder="1" applyAlignment="1">
      <alignment horizontal="center" vertical="center"/>
    </xf>
    <xf numFmtId="164" fontId="1" fillId="9" borderId="50" xfId="0" applyNumberFormat="1" applyFont="1" applyFill="1" applyBorder="1" applyAlignment="1">
      <alignment horizontal="center" vertical="center"/>
    </xf>
    <xf numFmtId="0" fontId="9" fillId="22" borderId="27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9" fillId="22" borderId="48" xfId="0" applyFont="1" applyFill="1" applyBorder="1" applyAlignment="1">
      <alignment horizontal="center" vertical="center" wrapText="1"/>
    </xf>
    <xf numFmtId="164" fontId="2" fillId="7" borderId="50" xfId="0" applyNumberFormat="1" applyFont="1" applyFill="1" applyBorder="1" applyAlignment="1">
      <alignment horizontal="center" vertical="center"/>
    </xf>
    <xf numFmtId="2" fontId="1" fillId="4" borderId="32" xfId="0" applyNumberFormat="1" applyFont="1" applyFill="1" applyBorder="1" applyAlignment="1">
      <alignment horizontal="center"/>
    </xf>
    <xf numFmtId="2" fontId="1" fillId="18" borderId="35" xfId="0" applyNumberFormat="1" applyFont="1" applyFill="1" applyBorder="1" applyAlignment="1">
      <alignment horizontal="center"/>
    </xf>
    <xf numFmtId="2" fontId="2" fillId="0" borderId="39" xfId="0" applyNumberFormat="1" applyFont="1" applyBorder="1" applyAlignment="1">
      <alignment horizontal="center"/>
    </xf>
    <xf numFmtId="2" fontId="2" fillId="19" borderId="39" xfId="0" applyNumberFormat="1" applyFont="1" applyFill="1" applyBorder="1" applyAlignment="1">
      <alignment horizontal="center"/>
    </xf>
    <xf numFmtId="2" fontId="2" fillId="0" borderId="33" xfId="0" applyNumberFormat="1" applyFont="1" applyBorder="1" applyAlignment="1">
      <alignment horizontal="center"/>
    </xf>
    <xf numFmtId="2" fontId="1" fillId="4" borderId="44" xfId="0" applyNumberFormat="1" applyFont="1" applyFill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2" fontId="2" fillId="0" borderId="35" xfId="0" applyNumberFormat="1" applyFont="1" applyBorder="1" applyAlignment="1">
      <alignment horizontal="center"/>
    </xf>
    <xf numFmtId="2" fontId="2" fillId="0" borderId="45" xfId="0" applyNumberFormat="1" applyFont="1" applyBorder="1" applyAlignment="1">
      <alignment horizontal="center"/>
    </xf>
    <xf numFmtId="2" fontId="2" fillId="0" borderId="46" xfId="0" applyNumberFormat="1" applyFont="1" applyBorder="1" applyAlignment="1">
      <alignment horizontal="center"/>
    </xf>
    <xf numFmtId="2" fontId="1" fillId="15" borderId="49" xfId="0" applyNumberFormat="1" applyFont="1" applyFill="1" applyBorder="1" applyAlignment="1">
      <alignment horizontal="center"/>
    </xf>
    <xf numFmtId="164" fontId="2" fillId="0" borderId="50" xfId="0" applyNumberFormat="1" applyFont="1" applyBorder="1" applyAlignment="1">
      <alignment horizontal="center" vertical="center" wrapText="1"/>
    </xf>
    <xf numFmtId="164" fontId="2" fillId="7" borderId="6" xfId="0" applyNumberFormat="1" applyFont="1" applyFill="1" applyBorder="1" applyAlignment="1">
      <alignment horizontal="center" vertical="center"/>
    </xf>
    <xf numFmtId="164" fontId="2" fillId="7" borderId="50" xfId="0" applyNumberFormat="1" applyFont="1" applyFill="1" applyBorder="1" applyAlignment="1">
      <alignment horizontal="center" vertical="center" wrapText="1"/>
    </xf>
    <xf numFmtId="164" fontId="2" fillId="7" borderId="9" xfId="0" applyNumberFormat="1" applyFont="1" applyFill="1" applyBorder="1" applyAlignment="1">
      <alignment horizontal="center" vertical="center" wrapText="1"/>
    </xf>
    <xf numFmtId="164" fontId="2" fillId="7" borderId="29" xfId="0" applyNumberFormat="1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13" borderId="10" xfId="0" applyFont="1" applyFill="1" applyBorder="1" applyAlignment="1">
      <alignment horizontal="right" vertical="center"/>
    </xf>
    <xf numFmtId="0" fontId="1" fillId="13" borderId="11" xfId="0" applyFont="1" applyFill="1" applyBorder="1" applyAlignment="1">
      <alignment horizontal="right" vertical="center"/>
    </xf>
    <xf numFmtId="164" fontId="2" fillId="7" borderId="9" xfId="0" applyNumberFormat="1" applyFont="1" applyFill="1" applyBorder="1" applyAlignment="1">
      <alignment horizontal="center" vertical="center" wrapText="1"/>
    </xf>
    <xf numFmtId="164" fontId="2" fillId="7" borderId="6" xfId="0" applyNumberFormat="1" applyFont="1" applyFill="1" applyBorder="1" applyAlignment="1">
      <alignment horizontal="center" vertical="center" wrapText="1"/>
    </xf>
    <xf numFmtId="164" fontId="2" fillId="7" borderId="50" xfId="0" applyNumberFormat="1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164" fontId="1" fillId="10" borderId="6" xfId="0" applyNumberFormat="1" applyFont="1" applyFill="1" applyBorder="1" applyAlignment="1">
      <alignment horizontal="center" vertical="center"/>
    </xf>
    <xf numFmtId="0" fontId="1" fillId="21" borderId="17" xfId="0" applyFont="1" applyFill="1" applyBorder="1" applyAlignment="1">
      <alignment horizontal="right" vertical="center" wrapText="1"/>
    </xf>
    <xf numFmtId="0" fontId="1" fillId="21" borderId="14" xfId="0" applyFont="1" applyFill="1" applyBorder="1" applyAlignment="1">
      <alignment horizontal="right" vertical="center" wrapText="1"/>
    </xf>
    <xf numFmtId="0" fontId="2" fillId="7" borderId="9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2" fillId="7" borderId="15" xfId="0" applyFont="1" applyFill="1" applyBorder="1" applyAlignment="1">
      <alignment horizontal="center" vertical="center" wrapText="1"/>
    </xf>
    <xf numFmtId="0" fontId="1" fillId="14" borderId="54" xfId="0" applyFont="1" applyFill="1" applyBorder="1" applyAlignment="1">
      <alignment horizontal="right" vertical="center"/>
    </xf>
    <xf numFmtId="0" fontId="1" fillId="14" borderId="55" xfId="0" applyFont="1" applyFill="1" applyBorder="1" applyAlignment="1">
      <alignment horizontal="right" vertical="center"/>
    </xf>
    <xf numFmtId="0" fontId="1" fillId="21" borderId="17" xfId="0" applyFont="1" applyFill="1" applyBorder="1" applyAlignment="1">
      <alignment horizontal="right" vertical="center"/>
    </xf>
    <xf numFmtId="0" fontId="1" fillId="21" borderId="14" xfId="0" applyFont="1" applyFill="1" applyBorder="1" applyAlignment="1">
      <alignment horizontal="right" vertical="center"/>
    </xf>
    <xf numFmtId="0" fontId="2" fillId="0" borderId="9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14" borderId="54" xfId="0" applyFont="1" applyFill="1" applyBorder="1" applyAlignment="1">
      <alignment horizontal="right" vertical="center" wrapText="1"/>
    </xf>
    <xf numFmtId="0" fontId="1" fillId="14" borderId="55" xfId="0" applyFont="1" applyFill="1" applyBorder="1" applyAlignment="1">
      <alignment horizontal="right" vertical="center" wrapText="1"/>
    </xf>
    <xf numFmtId="0" fontId="2" fillId="0" borderId="15" xfId="0" applyFont="1" applyBorder="1" applyAlignment="1">
      <alignment horizontal="center" vertical="center" wrapText="1"/>
    </xf>
    <xf numFmtId="0" fontId="1" fillId="13" borderId="10" xfId="0" applyFont="1" applyFill="1" applyBorder="1" applyAlignment="1">
      <alignment horizontal="right" vertical="center" wrapText="1"/>
    </xf>
    <xf numFmtId="0" fontId="1" fillId="13" borderId="11" xfId="0" applyFont="1" applyFill="1" applyBorder="1" applyAlignment="1">
      <alignment horizontal="right" vertical="center" wrapText="1"/>
    </xf>
    <xf numFmtId="0" fontId="2" fillId="7" borderId="9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164" fontId="2" fillId="7" borderId="9" xfId="0" applyNumberFormat="1" applyFont="1" applyFill="1" applyBorder="1" applyAlignment="1">
      <alignment horizontal="center" vertical="center"/>
    </xf>
    <xf numFmtId="164" fontId="2" fillId="7" borderId="14" xfId="0" applyNumberFormat="1" applyFont="1" applyFill="1" applyBorder="1" applyAlignment="1">
      <alignment horizontal="center" vertical="center"/>
    </xf>
    <xf numFmtId="164" fontId="2" fillId="7" borderId="50" xfId="0" applyNumberFormat="1" applyFont="1" applyFill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 wrapText="1"/>
    </xf>
    <xf numFmtId="0" fontId="2" fillId="4" borderId="51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left" vertical="top" wrapText="1"/>
    </xf>
    <xf numFmtId="0" fontId="2" fillId="0" borderId="42" xfId="0" applyFont="1" applyBorder="1" applyAlignment="1">
      <alignment horizontal="left" vertical="top" wrapText="1"/>
    </xf>
    <xf numFmtId="0" fontId="1" fillId="16" borderId="47" xfId="0" applyFont="1" applyFill="1" applyBorder="1" applyAlignment="1">
      <alignment horizontal="right" vertical="top" wrapText="1"/>
    </xf>
    <xf numFmtId="0" fontId="1" fillId="16" borderId="1" xfId="0" applyFont="1" applyFill="1" applyBorder="1" applyAlignment="1">
      <alignment horizontal="right" vertical="top" wrapText="1"/>
    </xf>
    <xf numFmtId="0" fontId="1" fillId="16" borderId="48" xfId="0" applyFont="1" applyFill="1" applyBorder="1" applyAlignment="1">
      <alignment horizontal="right" vertical="top" wrapText="1"/>
    </xf>
    <xf numFmtId="0" fontId="2" fillId="7" borderId="17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 wrapText="1"/>
    </xf>
    <xf numFmtId="0" fontId="2" fillId="19" borderId="40" xfId="0" applyFont="1" applyFill="1" applyBorder="1" applyAlignment="1">
      <alignment horizontal="left" vertical="top" wrapText="1"/>
    </xf>
    <xf numFmtId="0" fontId="2" fillId="19" borderId="17" xfId="0" applyFont="1" applyFill="1" applyBorder="1" applyAlignment="1">
      <alignment horizontal="left" vertical="top" wrapText="1"/>
    </xf>
    <xf numFmtId="0" fontId="2" fillId="19" borderId="18" xfId="0" applyFont="1" applyFill="1" applyBorder="1" applyAlignment="1">
      <alignment horizontal="left" vertical="top" wrapText="1"/>
    </xf>
    <xf numFmtId="0" fontId="2" fillId="19" borderId="41" xfId="0" applyFont="1" applyFill="1" applyBorder="1" applyAlignment="1">
      <alignment horizontal="left" vertical="top" wrapText="1"/>
    </xf>
    <xf numFmtId="0" fontId="2" fillId="19" borderId="42" xfId="0" applyFont="1" applyFill="1" applyBorder="1" applyAlignment="1">
      <alignment horizontal="left" vertical="top" wrapText="1"/>
    </xf>
    <xf numFmtId="0" fontId="2" fillId="19" borderId="43" xfId="0" applyFont="1" applyFill="1" applyBorder="1" applyAlignment="1">
      <alignment horizontal="left" vertical="top" wrapText="1"/>
    </xf>
    <xf numFmtId="0" fontId="1" fillId="17" borderId="31" xfId="0" applyFont="1" applyFill="1" applyBorder="1" applyAlignment="1">
      <alignment horizontal="right" vertical="top" wrapText="1"/>
    </xf>
    <xf numFmtId="0" fontId="1" fillId="17" borderId="23" xfId="0" applyFont="1" applyFill="1" applyBorder="1" applyAlignment="1">
      <alignment horizontal="right" vertical="top" wrapText="1"/>
    </xf>
    <xf numFmtId="0" fontId="1" fillId="17" borderId="24" xfId="0" applyFont="1" applyFill="1" applyBorder="1" applyAlignment="1">
      <alignment horizontal="right" vertical="top" wrapText="1"/>
    </xf>
    <xf numFmtId="0" fontId="2" fillId="20" borderId="31" xfId="0" applyFont="1" applyFill="1" applyBorder="1" applyAlignment="1">
      <alignment horizontal="left" vertical="top" wrapText="1"/>
    </xf>
    <xf numFmtId="0" fontId="2" fillId="20" borderId="23" xfId="0" applyFont="1" applyFill="1" applyBorder="1" applyAlignment="1">
      <alignment horizontal="left" vertical="top" wrapText="1"/>
    </xf>
    <xf numFmtId="0" fontId="2" fillId="20" borderId="24" xfId="0" applyFont="1" applyFill="1" applyBorder="1" applyAlignment="1">
      <alignment horizontal="left" vertical="top" wrapText="1"/>
    </xf>
    <xf numFmtId="0" fontId="1" fillId="17" borderId="34" xfId="0" applyFont="1" applyFill="1" applyBorder="1" applyAlignment="1">
      <alignment horizontal="right" vertical="top" wrapText="1"/>
    </xf>
    <xf numFmtId="0" fontId="1" fillId="17" borderId="26" xfId="0" applyFont="1" applyFill="1" applyBorder="1" applyAlignment="1">
      <alignment horizontal="right" vertical="top" wrapText="1"/>
    </xf>
    <xf numFmtId="0" fontId="1" fillId="17" borderId="27" xfId="0" applyFont="1" applyFill="1" applyBorder="1" applyAlignment="1">
      <alignment horizontal="right" vertical="top" wrapText="1"/>
    </xf>
    <xf numFmtId="0" fontId="2" fillId="0" borderId="36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left" vertical="top" wrapText="1"/>
    </xf>
    <xf numFmtId="0" fontId="2" fillId="0" borderId="18" xfId="0" applyFont="1" applyBorder="1" applyAlignment="1">
      <alignment horizontal="left" vertical="top" wrapText="1"/>
    </xf>
    <xf numFmtId="0" fontId="6" fillId="0" borderId="31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1" fillId="15" borderId="31" xfId="0" applyFont="1" applyFill="1" applyBorder="1" applyAlignment="1">
      <alignment horizontal="center" vertical="top" wrapText="1"/>
    </xf>
    <xf numFmtId="0" fontId="1" fillId="15" borderId="23" xfId="0" applyFont="1" applyFill="1" applyBorder="1" applyAlignment="1">
      <alignment horizontal="center" vertical="top" wrapText="1"/>
    </xf>
    <xf numFmtId="0" fontId="1" fillId="16" borderId="31" xfId="0" applyFont="1" applyFill="1" applyBorder="1" applyAlignment="1">
      <alignment horizontal="center" vertical="top" wrapText="1"/>
    </xf>
    <xf numFmtId="0" fontId="1" fillId="16" borderId="23" xfId="0" applyFont="1" applyFill="1" applyBorder="1" applyAlignment="1">
      <alignment horizontal="center" vertical="top" wrapText="1"/>
    </xf>
    <xf numFmtId="0" fontId="1" fillId="16" borderId="24" xfId="0" applyFont="1" applyFill="1" applyBorder="1" applyAlignment="1">
      <alignment horizontal="center" vertical="top" wrapText="1"/>
    </xf>
    <xf numFmtId="0" fontId="1" fillId="18" borderId="34" xfId="0" applyFont="1" applyFill="1" applyBorder="1" applyAlignment="1">
      <alignment horizontal="left" vertical="top" wrapText="1"/>
    </xf>
    <xf numFmtId="0" fontId="1" fillId="18" borderId="26" xfId="0" applyFont="1" applyFill="1" applyBorder="1" applyAlignment="1">
      <alignment horizontal="left" vertical="top" wrapText="1"/>
    </xf>
    <xf numFmtId="0" fontId="1" fillId="18" borderId="27" xfId="0" applyFont="1" applyFill="1" applyBorder="1" applyAlignment="1">
      <alignment horizontal="left" vertical="top" wrapText="1"/>
    </xf>
    <xf numFmtId="0" fontId="2" fillId="0" borderId="38" xfId="0" applyFont="1" applyBorder="1" applyAlignment="1">
      <alignment horizontal="left" vertical="top" wrapText="1"/>
    </xf>
    <xf numFmtId="0" fontId="1" fillId="4" borderId="52" xfId="0" applyFont="1" applyFill="1" applyBorder="1" applyAlignment="1">
      <alignment horizontal="right"/>
    </xf>
    <xf numFmtId="0" fontId="1" fillId="4" borderId="53" xfId="0" applyFont="1" applyFill="1" applyBorder="1" applyAlignment="1">
      <alignment horizontal="right"/>
    </xf>
    <xf numFmtId="0" fontId="1" fillId="6" borderId="10" xfId="0" applyFont="1" applyFill="1" applyBorder="1" applyAlignment="1">
      <alignment horizontal="right" vertical="center"/>
    </xf>
    <xf numFmtId="0" fontId="1" fillId="6" borderId="11" xfId="0" applyFont="1" applyFill="1" applyBorder="1" applyAlignment="1">
      <alignment horizontal="right" vertical="center"/>
    </xf>
    <xf numFmtId="0" fontId="1" fillId="6" borderId="19" xfId="0" applyFont="1" applyFill="1" applyBorder="1" applyAlignment="1">
      <alignment horizontal="right" vertical="center"/>
    </xf>
    <xf numFmtId="164" fontId="2" fillId="0" borderId="50" xfId="0" applyNumberFormat="1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64" fontId="2" fillId="0" borderId="17" xfId="0" applyNumberFormat="1" applyFont="1" applyBorder="1" applyAlignment="1">
      <alignment horizontal="center" vertical="center" wrapText="1"/>
    </xf>
    <xf numFmtId="164" fontId="2" fillId="7" borderId="17" xfId="0" applyNumberFormat="1" applyFont="1" applyFill="1" applyBorder="1" applyAlignment="1">
      <alignment horizontal="center" vertical="center" wrapText="1"/>
    </xf>
    <xf numFmtId="0" fontId="1" fillId="11" borderId="31" xfId="0" applyFont="1" applyFill="1" applyBorder="1" applyAlignment="1">
      <alignment horizontal="right" vertical="center"/>
    </xf>
    <xf numFmtId="0" fontId="1" fillId="11" borderId="23" xfId="0" applyFont="1" applyFill="1" applyBorder="1" applyAlignment="1">
      <alignment horizontal="right" vertical="center"/>
    </xf>
    <xf numFmtId="0" fontId="1" fillId="11" borderId="57" xfId="0" applyFont="1" applyFill="1" applyBorder="1" applyAlignment="1">
      <alignment horizontal="right" vertical="center"/>
    </xf>
    <xf numFmtId="0" fontId="3" fillId="4" borderId="51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13" borderId="9" xfId="0" applyFont="1" applyFill="1" applyBorder="1" applyAlignment="1">
      <alignment horizontal="center" vertical="center" wrapText="1"/>
    </xf>
    <xf numFmtId="0" fontId="3" fillId="13" borderId="6" xfId="0" applyFont="1" applyFill="1" applyBorder="1" applyAlignment="1">
      <alignment horizontal="center" vertical="center" wrapText="1"/>
    </xf>
    <xf numFmtId="0" fontId="3" fillId="13" borderId="14" xfId="0" applyFont="1" applyFill="1" applyBorder="1" applyAlignment="1">
      <alignment horizontal="center" vertical="center" wrapText="1"/>
    </xf>
    <xf numFmtId="0" fontId="2" fillId="13" borderId="17" xfId="0" applyFont="1" applyFill="1" applyBorder="1" applyAlignment="1">
      <alignment horizontal="center" vertical="center" wrapText="1"/>
    </xf>
    <xf numFmtId="0" fontId="2" fillId="6" borderId="17" xfId="0" applyFont="1" applyFill="1" applyBorder="1" applyAlignment="1">
      <alignment horizontal="center" vertical="center"/>
    </xf>
    <xf numFmtId="0" fontId="3" fillId="4" borderId="51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1" fillId="21" borderId="10" xfId="0" applyFont="1" applyFill="1" applyBorder="1" applyAlignment="1">
      <alignment horizontal="right"/>
    </xf>
    <xf numFmtId="0" fontId="1" fillId="21" borderId="11" xfId="0" applyFont="1" applyFill="1" applyBorder="1" applyAlignment="1">
      <alignment horizontal="right"/>
    </xf>
    <xf numFmtId="0" fontId="1" fillId="21" borderId="19" xfId="0" applyFont="1" applyFill="1" applyBorder="1" applyAlignment="1">
      <alignment horizontal="right"/>
    </xf>
    <xf numFmtId="0" fontId="2" fillId="0" borderId="2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7" borderId="22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2" fillId="7" borderId="9" xfId="0" applyFont="1" applyFill="1" applyBorder="1" applyAlignment="1">
      <alignment vertical="center" wrapText="1"/>
    </xf>
    <xf numFmtId="0" fontId="2" fillId="7" borderId="6" xfId="0" applyFont="1" applyFill="1" applyBorder="1" applyAlignment="1">
      <alignment vertical="center" wrapText="1"/>
    </xf>
    <xf numFmtId="0" fontId="2" fillId="7" borderId="9" xfId="0" applyFont="1" applyFill="1" applyBorder="1" applyAlignment="1">
      <alignment horizontal="left" vertical="center" wrapText="1"/>
    </xf>
    <xf numFmtId="0" fontId="2" fillId="7" borderId="6" xfId="0" applyFont="1" applyFill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13" borderId="9" xfId="0" applyFont="1" applyFill="1" applyBorder="1" applyAlignment="1">
      <alignment horizontal="center" vertical="center"/>
    </xf>
    <xf numFmtId="0" fontId="2" fillId="13" borderId="6" xfId="0" applyFont="1" applyFill="1" applyBorder="1" applyAlignment="1">
      <alignment horizontal="center" vertical="center"/>
    </xf>
    <xf numFmtId="0" fontId="2" fillId="13" borderId="14" xfId="0" applyFont="1" applyFill="1" applyBorder="1" applyAlignment="1">
      <alignment horizontal="center" vertical="center"/>
    </xf>
    <xf numFmtId="0" fontId="3" fillId="13" borderId="9" xfId="0" applyFont="1" applyFill="1" applyBorder="1" applyAlignment="1">
      <alignment horizontal="center" vertical="center"/>
    </xf>
    <xf numFmtId="0" fontId="3" fillId="13" borderId="6" xfId="0" applyFont="1" applyFill="1" applyBorder="1" applyAlignment="1">
      <alignment horizontal="center" vertical="center"/>
    </xf>
    <xf numFmtId="0" fontId="3" fillId="13" borderId="14" xfId="0" applyFont="1" applyFill="1" applyBorder="1" applyAlignment="1">
      <alignment horizontal="center" vertical="center"/>
    </xf>
    <xf numFmtId="0" fontId="1" fillId="11" borderId="54" xfId="0" applyFont="1" applyFill="1" applyBorder="1" applyAlignment="1">
      <alignment horizontal="right" vertical="center"/>
    </xf>
    <xf numFmtId="0" fontId="1" fillId="11" borderId="55" xfId="0" applyFont="1" applyFill="1" applyBorder="1" applyAlignment="1">
      <alignment horizontal="right" vertical="center"/>
    </xf>
    <xf numFmtId="0" fontId="2" fillId="7" borderId="17" xfId="0" applyFont="1" applyFill="1" applyBorder="1" applyAlignment="1">
      <alignment horizontal="left" vertical="center" wrapText="1"/>
    </xf>
    <xf numFmtId="0" fontId="2" fillId="7" borderId="14" xfId="0" applyFont="1" applyFill="1" applyBorder="1" applyAlignment="1">
      <alignment horizontal="left" vertical="center" wrapText="1"/>
    </xf>
    <xf numFmtId="0" fontId="3" fillId="5" borderId="17" xfId="0" applyFont="1" applyFill="1" applyBorder="1" applyAlignment="1">
      <alignment horizontal="left" vertical="center"/>
    </xf>
    <xf numFmtId="0" fontId="2" fillId="5" borderId="17" xfId="0" applyFont="1" applyFill="1" applyBorder="1" applyAlignment="1">
      <alignment horizontal="left" vertical="center"/>
    </xf>
    <xf numFmtId="0" fontId="2" fillId="6" borderId="17" xfId="0" applyFont="1" applyFill="1" applyBorder="1" applyAlignment="1">
      <alignment horizontal="left" vertical="center"/>
    </xf>
    <xf numFmtId="0" fontId="2" fillId="7" borderId="6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left" vertical="center" wrapText="1"/>
    </xf>
    <xf numFmtId="0" fontId="1" fillId="13" borderId="17" xfId="0" applyFont="1" applyFill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7" borderId="15" xfId="0" applyFont="1" applyFill="1" applyBorder="1" applyAlignment="1">
      <alignment horizontal="left" vertical="center" wrapText="1"/>
    </xf>
    <xf numFmtId="0" fontId="2" fillId="4" borderId="51" xfId="0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2" fillId="21" borderId="9" xfId="0" applyFont="1" applyFill="1" applyBorder="1" applyAlignment="1">
      <alignment horizontal="center" vertical="center"/>
    </xf>
    <xf numFmtId="0" fontId="2" fillId="21" borderId="6" xfId="0" applyFont="1" applyFill="1" applyBorder="1" applyAlignment="1">
      <alignment horizontal="center" vertical="center"/>
    </xf>
    <xf numFmtId="0" fontId="2" fillId="21" borderId="14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left" vertical="center"/>
    </xf>
    <xf numFmtId="0" fontId="2" fillId="7" borderId="6" xfId="0" applyFont="1" applyFill="1" applyBorder="1" applyAlignment="1">
      <alignment horizontal="left" vertical="center"/>
    </xf>
    <xf numFmtId="0" fontId="2" fillId="7" borderId="14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7" borderId="6" xfId="0" applyNumberFormat="1" applyFont="1" applyFill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4" borderId="40" xfId="0" applyFont="1" applyFill="1" applyBorder="1" applyAlignment="1">
      <alignment horizontal="center" vertical="center" wrapText="1"/>
    </xf>
    <xf numFmtId="0" fontId="12" fillId="7" borderId="17" xfId="0" applyFont="1" applyFill="1" applyBorder="1" applyAlignment="1">
      <alignment horizontal="left" vertical="center" wrapText="1"/>
    </xf>
    <xf numFmtId="0" fontId="2" fillId="0" borderId="17" xfId="0" applyFont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 wrapText="1"/>
    </xf>
    <xf numFmtId="0" fontId="2" fillId="4" borderId="13" xfId="0" applyFont="1" applyFill="1" applyBorder="1" applyAlignment="1">
      <alignment horizontal="left" vertical="center" wrapText="1"/>
    </xf>
    <xf numFmtId="0" fontId="3" fillId="13" borderId="6" xfId="0" applyFont="1" applyFill="1" applyBorder="1" applyAlignment="1">
      <alignment horizontal="left" vertical="center"/>
    </xf>
    <xf numFmtId="0" fontId="3" fillId="13" borderId="14" xfId="0" applyFont="1" applyFill="1" applyBorder="1" applyAlignment="1">
      <alignment horizontal="left" vertical="center"/>
    </xf>
    <xf numFmtId="0" fontId="2" fillId="13" borderId="6" xfId="0" applyFont="1" applyFill="1" applyBorder="1" applyAlignment="1">
      <alignment horizontal="left" vertical="center"/>
    </xf>
    <xf numFmtId="0" fontId="2" fillId="13" borderId="14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horizontal="left" vertical="center"/>
    </xf>
    <xf numFmtId="0" fontId="2" fillId="6" borderId="14" xfId="0" applyFont="1" applyFill="1" applyBorder="1" applyAlignment="1">
      <alignment horizontal="left" vertical="center"/>
    </xf>
    <xf numFmtId="0" fontId="1" fillId="21" borderId="10" xfId="0" applyFont="1" applyFill="1" applyBorder="1" applyAlignment="1">
      <alignment horizontal="right" vertical="center" wrapText="1"/>
    </xf>
    <xf numFmtId="0" fontId="1" fillId="21" borderId="11" xfId="0" applyFont="1" applyFill="1" applyBorder="1" applyAlignment="1">
      <alignment horizontal="right" vertical="center" wrapText="1"/>
    </xf>
    <xf numFmtId="0" fontId="1" fillId="21" borderId="19" xfId="0" applyFont="1" applyFill="1" applyBorder="1" applyAlignment="1">
      <alignment horizontal="right" vertical="center" wrapText="1"/>
    </xf>
    <xf numFmtId="0" fontId="2" fillId="8" borderId="17" xfId="0" applyFont="1" applyFill="1" applyBorder="1" applyAlignment="1">
      <alignment horizontal="left" vertical="center" wrapText="1"/>
    </xf>
    <xf numFmtId="0" fontId="1" fillId="12" borderId="31" xfId="0" applyFont="1" applyFill="1" applyBorder="1" applyAlignment="1">
      <alignment horizontal="right" vertical="center"/>
    </xf>
    <xf numFmtId="0" fontId="1" fillId="12" borderId="23" xfId="0" applyFont="1" applyFill="1" applyBorder="1" applyAlignment="1">
      <alignment horizontal="right" vertical="center"/>
    </xf>
    <xf numFmtId="0" fontId="1" fillId="12" borderId="57" xfId="0" applyFont="1" applyFill="1" applyBorder="1" applyAlignment="1">
      <alignment horizontal="right" vertical="center"/>
    </xf>
    <xf numFmtId="0" fontId="1" fillId="6" borderId="17" xfId="0" applyFont="1" applyFill="1" applyBorder="1" applyAlignment="1">
      <alignment horizontal="right" vertical="center"/>
    </xf>
    <xf numFmtId="0" fontId="1" fillId="6" borderId="14" xfId="0" applyFont="1" applyFill="1" applyBorder="1" applyAlignment="1">
      <alignment horizontal="right" vertical="center"/>
    </xf>
    <xf numFmtId="164" fontId="2" fillId="7" borderId="17" xfId="0" applyNumberFormat="1" applyFont="1" applyFill="1" applyBorder="1" applyAlignment="1">
      <alignment horizontal="center" vertical="center"/>
    </xf>
    <xf numFmtId="164" fontId="2" fillId="7" borderId="29" xfId="0" applyNumberFormat="1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left" vertical="center" wrapText="1"/>
    </xf>
    <xf numFmtId="0" fontId="2" fillId="7" borderId="17" xfId="0" applyFont="1" applyFill="1" applyBorder="1" applyAlignment="1">
      <alignment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left" vertical="center" wrapText="1"/>
    </xf>
    <xf numFmtId="0" fontId="2" fillId="8" borderId="6" xfId="0" applyFont="1" applyFill="1" applyBorder="1" applyAlignment="1">
      <alignment horizontal="left" vertical="center" wrapText="1"/>
    </xf>
    <xf numFmtId="0" fontId="2" fillId="8" borderId="7" xfId="0" applyFont="1" applyFill="1" applyBorder="1" applyAlignment="1">
      <alignment horizontal="left" vertical="center" wrapText="1"/>
    </xf>
    <xf numFmtId="0" fontId="2" fillId="8" borderId="15" xfId="0" applyFont="1" applyFill="1" applyBorder="1" applyAlignment="1">
      <alignment horizontal="left" vertical="center" wrapText="1"/>
    </xf>
    <xf numFmtId="0" fontId="12" fillId="7" borderId="6" xfId="0" applyFont="1" applyFill="1" applyBorder="1" applyAlignment="1">
      <alignment horizontal="left" vertical="center" wrapText="1"/>
    </xf>
    <xf numFmtId="0" fontId="12" fillId="7" borderId="15" xfId="0" applyFont="1" applyFill="1" applyBorder="1" applyAlignment="1">
      <alignment horizontal="left" vertical="center" wrapText="1"/>
    </xf>
    <xf numFmtId="164" fontId="2" fillId="7" borderId="14" xfId="0" applyNumberFormat="1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left" vertical="center"/>
    </xf>
    <xf numFmtId="0" fontId="3" fillId="5" borderId="14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0" fontId="2" fillId="5" borderId="14" xfId="0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14" xfId="0" applyFont="1" applyFill="1" applyBorder="1" applyAlignment="1">
      <alignment horizontal="center" vertical="center" textRotation="90" wrapText="1"/>
    </xf>
    <xf numFmtId="49" fontId="1" fillId="2" borderId="3" xfId="0" applyNumberFormat="1" applyFont="1" applyFill="1" applyBorder="1" applyAlignment="1">
      <alignment horizontal="center" vertical="center" textRotation="90" wrapText="1"/>
    </xf>
    <xf numFmtId="49" fontId="1" fillId="2" borderId="6" xfId="0" applyNumberFormat="1" applyFont="1" applyFill="1" applyBorder="1" applyAlignment="1">
      <alignment horizontal="center" vertical="center" textRotation="90" wrapText="1"/>
    </xf>
    <xf numFmtId="49" fontId="1" fillId="2" borderId="14" xfId="0" applyNumberFormat="1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9" fillId="22" borderId="31" xfId="0" applyFont="1" applyFill="1" applyBorder="1" applyAlignment="1">
      <alignment horizontal="center" vertical="center" wrapText="1"/>
    </xf>
    <xf numFmtId="0" fontId="9" fillId="22" borderId="23" xfId="0" applyFont="1" applyFill="1" applyBorder="1" applyAlignment="1">
      <alignment horizontal="center" vertical="center" wrapText="1"/>
    </xf>
    <xf numFmtId="0" fontId="10" fillId="22" borderId="49" xfId="0" applyFont="1" applyFill="1" applyBorder="1" applyAlignment="1">
      <alignment horizontal="center" vertical="center" wrapText="1"/>
    </xf>
    <xf numFmtId="0" fontId="10" fillId="22" borderId="48" xfId="0" applyFont="1" applyFill="1" applyBorder="1" applyAlignment="1">
      <alignment horizontal="center" vertical="center" wrapText="1"/>
    </xf>
    <xf numFmtId="0" fontId="10" fillId="0" borderId="49" xfId="0" applyFont="1" applyBorder="1" applyAlignment="1">
      <alignment horizontal="left" vertical="center" wrapText="1"/>
    </xf>
    <xf numFmtId="0" fontId="10" fillId="0" borderId="48" xfId="0" applyFont="1" applyBorder="1" applyAlignment="1">
      <alignment horizontal="justify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8" borderId="48" xfId="0" applyFont="1" applyFill="1" applyBorder="1" applyAlignment="1">
      <alignment horizontal="justify" vertical="center" wrapText="1"/>
    </xf>
    <xf numFmtId="0" fontId="10" fillId="8" borderId="48" xfId="0" applyFont="1" applyFill="1" applyBorder="1" applyAlignment="1">
      <alignment horizontal="center" vertical="center" wrapText="1"/>
    </xf>
    <xf numFmtId="0" fontId="10" fillId="8" borderId="49" xfId="0" applyFont="1" applyFill="1" applyBorder="1" applyAlignment="1">
      <alignment horizontal="left" vertical="center" wrapText="1"/>
    </xf>
    <xf numFmtId="0" fontId="10" fillId="0" borderId="49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justify" vertical="center" wrapText="1"/>
    </xf>
    <xf numFmtId="0" fontId="5" fillId="0" borderId="48" xfId="0" applyFont="1" applyBorder="1" applyAlignment="1">
      <alignment horizontal="center" vertical="center" wrapText="1"/>
    </xf>
    <xf numFmtId="0" fontId="9" fillId="22" borderId="44" xfId="0" applyFont="1" applyFill="1" applyBorder="1" applyAlignment="1">
      <alignment horizontal="center" vertical="center" wrapText="1"/>
    </xf>
    <xf numFmtId="0" fontId="9" fillId="22" borderId="61" xfId="0" applyFont="1" applyFill="1" applyBorder="1" applyAlignment="1">
      <alignment horizontal="center" vertical="center" wrapText="1"/>
    </xf>
    <xf numFmtId="0" fontId="9" fillId="22" borderId="62" xfId="0" applyFont="1" applyFill="1" applyBorder="1" applyAlignment="1">
      <alignment horizontal="center" vertical="center" wrapText="1"/>
    </xf>
    <xf numFmtId="0" fontId="9" fillId="22" borderId="27" xfId="0" applyFont="1" applyFill="1" applyBorder="1" applyAlignment="1">
      <alignment horizontal="center" vertical="center" wrapText="1"/>
    </xf>
    <xf numFmtId="0" fontId="9" fillId="22" borderId="63" xfId="0" applyFont="1" applyFill="1" applyBorder="1" applyAlignment="1">
      <alignment horizontal="center" vertical="center" wrapText="1"/>
    </xf>
    <xf numFmtId="0" fontId="9" fillId="8" borderId="31" xfId="0" applyFont="1" applyFill="1" applyBorder="1" applyAlignment="1">
      <alignment horizontal="center" vertical="center" wrapText="1"/>
    </xf>
    <xf numFmtId="0" fontId="9" fillId="8" borderId="23" xfId="0" applyFont="1" applyFill="1" applyBorder="1" applyAlignment="1">
      <alignment horizontal="center" vertical="center" wrapText="1"/>
    </xf>
    <xf numFmtId="0" fontId="9" fillId="8" borderId="24" xfId="0" applyFont="1" applyFill="1" applyBorder="1" applyAlignment="1">
      <alignment horizontal="center" vertical="center" wrapText="1"/>
    </xf>
    <xf numFmtId="0" fontId="9" fillId="23" borderId="47" xfId="0" applyFont="1" applyFill="1" applyBorder="1" applyAlignment="1">
      <alignment horizontal="justify" vertical="center" wrapText="1"/>
    </xf>
    <xf numFmtId="0" fontId="9" fillId="23" borderId="31" xfId="0" applyFont="1" applyFill="1" applyBorder="1" applyAlignment="1">
      <alignment horizontal="justify" vertical="center" wrapText="1"/>
    </xf>
    <xf numFmtId="0" fontId="9" fillId="23" borderId="23" xfId="0" applyFont="1" applyFill="1" applyBorder="1" applyAlignment="1">
      <alignment horizontal="justify" vertical="center" wrapText="1"/>
    </xf>
    <xf numFmtId="0" fontId="9" fillId="23" borderId="24" xfId="0" applyFont="1" applyFill="1" applyBorder="1" applyAlignment="1">
      <alignment horizontal="justify" vertical="center" wrapText="1"/>
    </xf>
    <xf numFmtId="0" fontId="9" fillId="23" borderId="62" xfId="0" applyFont="1" applyFill="1" applyBorder="1" applyAlignment="1">
      <alignment horizontal="justify" vertical="center" wrapText="1"/>
    </xf>
    <xf numFmtId="0" fontId="9" fillId="24" borderId="31" xfId="0" applyFont="1" applyFill="1" applyBorder="1" applyAlignment="1">
      <alignment horizontal="justify" vertical="center" wrapText="1"/>
    </xf>
    <xf numFmtId="0" fontId="9" fillId="24" borderId="23" xfId="0" applyFont="1" applyFill="1" applyBorder="1" applyAlignment="1">
      <alignment horizontal="justify" vertical="center" wrapText="1"/>
    </xf>
    <xf numFmtId="0" fontId="9" fillId="24" borderId="24" xfId="0" applyFont="1" applyFill="1" applyBorder="1" applyAlignment="1">
      <alignment horizontal="justify" vertical="center" wrapText="1"/>
    </xf>
    <xf numFmtId="0" fontId="9" fillId="24" borderId="62" xfId="0" applyFont="1" applyFill="1" applyBorder="1" applyAlignment="1">
      <alignment horizontal="justify" vertical="center" wrapText="1"/>
    </xf>
    <xf numFmtId="0" fontId="9" fillId="23" borderId="1" xfId="0" applyFont="1" applyFill="1" applyBorder="1" applyAlignment="1">
      <alignment horizontal="justify" vertical="center" wrapText="1"/>
    </xf>
    <xf numFmtId="0" fontId="9" fillId="23" borderId="64" xfId="0" applyFont="1" applyFill="1" applyBorder="1" applyAlignment="1">
      <alignment horizontal="justify" vertical="center" wrapText="1"/>
    </xf>
    <xf numFmtId="0" fontId="13" fillId="0" borderId="48" xfId="0" applyFont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textRotation="90" wrapText="1"/>
    </xf>
    <xf numFmtId="0" fontId="6" fillId="5" borderId="10" xfId="0" applyFont="1" applyFill="1" applyBorder="1" applyAlignment="1">
      <alignment horizontal="left" vertical="center"/>
    </xf>
    <xf numFmtId="0" fontId="6" fillId="5" borderId="11" xfId="0" applyFont="1" applyFill="1" applyBorder="1" applyAlignment="1">
      <alignment horizontal="left" vertical="center"/>
    </xf>
    <xf numFmtId="0" fontId="6" fillId="5" borderId="12" xfId="0" applyFont="1" applyFill="1" applyBorder="1" applyAlignment="1">
      <alignment horizontal="left" vertical="center"/>
    </xf>
    <xf numFmtId="0" fontId="6" fillId="6" borderId="10" xfId="0" applyFont="1" applyFill="1" applyBorder="1" applyAlignment="1">
      <alignment horizontal="left" vertical="center"/>
    </xf>
    <xf numFmtId="0" fontId="6" fillId="6" borderId="11" xfId="0" applyFont="1" applyFill="1" applyBorder="1" applyAlignment="1">
      <alignment horizontal="left" vertical="center"/>
    </xf>
    <xf numFmtId="0" fontId="6" fillId="6" borderId="12" xfId="0" applyFont="1" applyFill="1" applyBorder="1" applyAlignment="1">
      <alignment horizontal="left" vertical="center"/>
    </xf>
    <xf numFmtId="0" fontId="1" fillId="4" borderId="0" xfId="0" applyFont="1" applyFill="1" applyBorder="1"/>
    <xf numFmtId="0" fontId="2" fillId="4" borderId="40" xfId="0" applyFont="1" applyFill="1" applyBorder="1" applyAlignment="1">
      <alignment vertical="top" wrapText="1"/>
    </xf>
    <xf numFmtId="0" fontId="2" fillId="0" borderId="0" xfId="0" applyFont="1" applyBorder="1" applyAlignment="1">
      <alignment horizontal="left" vertical="center" wrapText="1"/>
    </xf>
    <xf numFmtId="164" fontId="1" fillId="14" borderId="56" xfId="0" applyNumberFormat="1" applyFont="1" applyFill="1" applyBorder="1" applyAlignment="1">
      <alignment horizontal="center" vertical="center"/>
    </xf>
    <xf numFmtId="164" fontId="1" fillId="10" borderId="29" xfId="0" applyNumberFormat="1" applyFont="1" applyFill="1" applyBorder="1" applyAlignment="1">
      <alignment horizontal="center" vertical="center"/>
    </xf>
    <xf numFmtId="0" fontId="2" fillId="4" borderId="40" xfId="0" applyFont="1" applyFill="1" applyBorder="1" applyAlignment="1">
      <alignment horizontal="left" vertical="center" wrapText="1"/>
    </xf>
    <xf numFmtId="164" fontId="2" fillId="0" borderId="9" xfId="0" applyNumberFormat="1" applyFont="1" applyBorder="1" applyAlignment="1">
      <alignment horizontal="center" vertical="center" wrapText="1"/>
    </xf>
    <xf numFmtId="0" fontId="1" fillId="9" borderId="54" xfId="0" applyFont="1" applyFill="1" applyBorder="1" applyAlignment="1">
      <alignment horizontal="center" vertical="center"/>
    </xf>
    <xf numFmtId="164" fontId="1" fillId="10" borderId="55" xfId="0" applyNumberFormat="1" applyFont="1" applyFill="1" applyBorder="1" applyAlignment="1">
      <alignment horizontal="center" vertical="center"/>
    </xf>
    <xf numFmtId="164" fontId="1" fillId="10" borderId="56" xfId="0" applyNumberFormat="1" applyFont="1" applyFill="1" applyBorder="1" applyAlignment="1">
      <alignment horizontal="center" vertical="center"/>
    </xf>
    <xf numFmtId="164" fontId="2" fillId="7" borderId="29" xfId="0" applyNumberFormat="1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left" vertical="center" wrapText="1"/>
    </xf>
    <xf numFmtId="0" fontId="2" fillId="7" borderId="8" xfId="0" applyFont="1" applyFill="1" applyBorder="1" applyAlignment="1">
      <alignment horizontal="center" vertical="center"/>
    </xf>
    <xf numFmtId="164" fontId="1" fillId="7" borderId="6" xfId="0" applyNumberFormat="1" applyFont="1" applyFill="1" applyBorder="1" applyAlignment="1">
      <alignment horizontal="center" vertical="center"/>
    </xf>
    <xf numFmtId="164" fontId="1" fillId="7" borderId="29" xfId="0" applyNumberFormat="1" applyFont="1" applyFill="1" applyBorder="1" applyAlignment="1">
      <alignment horizontal="center" vertical="center"/>
    </xf>
    <xf numFmtId="164" fontId="2" fillId="7" borderId="29" xfId="0" applyNumberFormat="1" applyFont="1" applyFill="1" applyBorder="1" applyAlignment="1">
      <alignment horizontal="center" vertical="center" wrapText="1"/>
    </xf>
    <xf numFmtId="164" fontId="2" fillId="0" borderId="30" xfId="0" applyNumberFormat="1" applyFont="1" applyBorder="1" applyAlignment="1">
      <alignment horizontal="center" vertical="center" wrapText="1"/>
    </xf>
    <xf numFmtId="164" fontId="1" fillId="9" borderId="55" xfId="0" applyNumberFormat="1" applyFont="1" applyFill="1" applyBorder="1" applyAlignment="1">
      <alignment horizontal="center" vertical="center"/>
    </xf>
    <xf numFmtId="164" fontId="1" fillId="9" borderId="56" xfId="0" applyNumberFormat="1" applyFont="1" applyFill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2" fillId="7" borderId="14" xfId="0" applyFont="1" applyFill="1" applyBorder="1" applyAlignment="1">
      <alignment vertical="center" wrapText="1"/>
    </xf>
    <xf numFmtId="0" fontId="1" fillId="12" borderId="54" xfId="0" applyFont="1" applyFill="1" applyBorder="1" applyAlignment="1">
      <alignment horizontal="right" vertical="center"/>
    </xf>
    <xf numFmtId="0" fontId="1" fillId="12" borderId="55" xfId="0" applyFont="1" applyFill="1" applyBorder="1" applyAlignment="1">
      <alignment horizontal="right" vertical="center"/>
    </xf>
    <xf numFmtId="164" fontId="2" fillId="0" borderId="29" xfId="0" applyNumberFormat="1" applyFont="1" applyBorder="1" applyAlignment="1">
      <alignment horizontal="center" vertical="center"/>
    </xf>
    <xf numFmtId="0" fontId="1" fillId="10" borderId="54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left" vertical="center" wrapText="1"/>
    </xf>
    <xf numFmtId="0" fontId="1" fillId="10" borderId="2" xfId="0" applyFont="1" applyFill="1" applyBorder="1" applyAlignment="1">
      <alignment horizontal="center" vertical="center"/>
    </xf>
    <xf numFmtId="164" fontId="1" fillId="10" borderId="3" xfId="0" applyNumberFormat="1" applyFont="1" applyFill="1" applyBorder="1" applyAlignment="1">
      <alignment horizontal="center" vertical="center"/>
    </xf>
    <xf numFmtId="164" fontId="1" fillId="10" borderId="28" xfId="0" applyNumberFormat="1" applyFont="1" applyFill="1" applyBorder="1" applyAlignment="1">
      <alignment horizontal="center" vertical="center"/>
    </xf>
    <xf numFmtId="0" fontId="1" fillId="10" borderId="54" xfId="0" applyFont="1" applyFill="1" applyBorder="1" applyAlignment="1">
      <alignment horizontal="right" vertical="center"/>
    </xf>
    <xf numFmtId="0" fontId="1" fillId="6" borderId="15" xfId="0" applyFont="1" applyFill="1" applyBorder="1" applyAlignment="1">
      <alignment horizontal="right" vertical="center"/>
    </xf>
    <xf numFmtId="164" fontId="1" fillId="6" borderId="54" xfId="0" applyNumberFormat="1" applyFont="1" applyFill="1" applyBorder="1" applyAlignment="1">
      <alignment horizontal="center" vertical="top"/>
    </xf>
    <xf numFmtId="0" fontId="1" fillId="6" borderId="55" xfId="0" applyFont="1" applyFill="1" applyBorder="1" applyAlignment="1">
      <alignment horizontal="center" vertical="top"/>
    </xf>
    <xf numFmtId="0" fontId="1" fillId="6" borderId="56" xfId="0" applyFont="1" applyFill="1" applyBorder="1" applyAlignment="1">
      <alignment horizontal="center" vertical="top"/>
    </xf>
    <xf numFmtId="0" fontId="1" fillId="13" borderId="10" xfId="0" applyFont="1" applyFill="1" applyBorder="1" applyAlignment="1">
      <alignment horizontal="left" vertical="center" wrapText="1"/>
    </xf>
    <xf numFmtId="0" fontId="1" fillId="13" borderId="11" xfId="0" applyFont="1" applyFill="1" applyBorder="1" applyAlignment="1">
      <alignment horizontal="left" vertical="center" wrapText="1"/>
    </xf>
    <xf numFmtId="0" fontId="1" fillId="13" borderId="12" xfId="0" applyFont="1" applyFill="1" applyBorder="1" applyAlignment="1">
      <alignment horizontal="left" vertical="center" wrapText="1"/>
    </xf>
    <xf numFmtId="0" fontId="1" fillId="21" borderId="10" xfId="0" applyFont="1" applyFill="1" applyBorder="1" applyAlignment="1">
      <alignment horizontal="left" vertical="center" wrapText="1"/>
    </xf>
    <xf numFmtId="0" fontId="1" fillId="21" borderId="11" xfId="0" applyFont="1" applyFill="1" applyBorder="1" applyAlignment="1">
      <alignment horizontal="left" vertical="center" wrapText="1"/>
    </xf>
    <xf numFmtId="0" fontId="1" fillId="6" borderId="15" xfId="0" applyFont="1" applyFill="1" applyBorder="1" applyAlignment="1">
      <alignment horizontal="left" vertical="center"/>
    </xf>
    <xf numFmtId="0" fontId="1" fillId="6" borderId="19" xfId="0" applyFont="1" applyFill="1" applyBorder="1" applyAlignment="1">
      <alignment horizontal="left" vertical="center"/>
    </xf>
    <xf numFmtId="0" fontId="1" fillId="6" borderId="39" xfId="0" applyFont="1" applyFill="1" applyBorder="1" applyAlignment="1">
      <alignment horizontal="left" vertical="center"/>
    </xf>
    <xf numFmtId="0" fontId="7" fillId="0" borderId="29" xfId="0" applyFont="1" applyBorder="1" applyAlignment="1">
      <alignment horizontal="center" vertical="center"/>
    </xf>
    <xf numFmtId="0" fontId="1" fillId="11" borderId="65" xfId="0" applyFont="1" applyFill="1" applyBorder="1" applyAlignment="1">
      <alignment horizontal="right" vertical="center"/>
    </xf>
    <xf numFmtId="0" fontId="1" fillId="13" borderId="19" xfId="0" applyFont="1" applyFill="1" applyBorder="1" applyAlignment="1">
      <alignment horizontal="left" vertical="center" wrapText="1"/>
    </xf>
    <xf numFmtId="0" fontId="1" fillId="13" borderId="39" xfId="0" applyFont="1" applyFill="1" applyBorder="1" applyAlignment="1">
      <alignment horizontal="left" vertical="center" wrapText="1"/>
    </xf>
    <xf numFmtId="164" fontId="1" fillId="11" borderId="54" xfId="0" applyNumberFormat="1" applyFont="1" applyFill="1" applyBorder="1" applyAlignment="1">
      <alignment horizontal="center" vertical="center"/>
    </xf>
    <xf numFmtId="164" fontId="1" fillId="13" borderId="60" xfId="0" applyNumberFormat="1" applyFont="1" applyFill="1" applyBorder="1" applyAlignment="1">
      <alignment horizontal="center"/>
    </xf>
    <xf numFmtId="164" fontId="1" fillId="13" borderId="58" xfId="0" applyNumberFormat="1" applyFont="1" applyFill="1" applyBorder="1" applyAlignment="1">
      <alignment horizontal="center"/>
    </xf>
    <xf numFmtId="164" fontId="1" fillId="13" borderId="59" xfId="0" applyNumberFormat="1" applyFont="1" applyFill="1" applyBorder="1" applyAlignment="1">
      <alignment horizontal="center"/>
    </xf>
    <xf numFmtId="164" fontId="1" fillId="21" borderId="54" xfId="0" applyNumberFormat="1" applyFont="1" applyFill="1" applyBorder="1" applyAlignment="1">
      <alignment horizontal="center" vertical="center"/>
    </xf>
    <xf numFmtId="164" fontId="1" fillId="21" borderId="55" xfId="0" applyNumberFormat="1" applyFont="1" applyFill="1" applyBorder="1" applyAlignment="1">
      <alignment horizontal="center" vertical="center"/>
    </xf>
    <xf numFmtId="164" fontId="1" fillId="21" borderId="56" xfId="0" applyNumberFormat="1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left" vertical="center" wrapText="1"/>
    </xf>
    <xf numFmtId="164" fontId="2" fillId="0" borderId="29" xfId="0" applyNumberFormat="1" applyFont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left" vertical="center" wrapText="1"/>
    </xf>
    <xf numFmtId="164" fontId="1" fillId="0" borderId="29" xfId="0" applyNumberFormat="1" applyFont="1" applyBorder="1" applyAlignment="1">
      <alignment horizontal="center" vertical="center"/>
    </xf>
    <xf numFmtId="0" fontId="2" fillId="7" borderId="21" xfId="0" applyFont="1" applyFill="1" applyBorder="1" applyAlignment="1">
      <alignment horizontal="left" vertical="center"/>
    </xf>
    <xf numFmtId="0" fontId="2" fillId="7" borderId="6" xfId="0" applyFont="1" applyFill="1" applyBorder="1" applyAlignment="1">
      <alignment horizontal="right" vertical="center"/>
    </xf>
    <xf numFmtId="0" fontId="1" fillId="21" borderId="10" xfId="0" applyFont="1" applyFill="1" applyBorder="1" applyAlignment="1">
      <alignment horizontal="left" vertical="center"/>
    </xf>
    <xf numFmtId="0" fontId="1" fillId="21" borderId="11" xfId="0" applyFont="1" applyFill="1" applyBorder="1" applyAlignment="1">
      <alignment horizontal="left" vertical="center"/>
    </xf>
    <xf numFmtId="0" fontId="1" fillId="13" borderId="7" xfId="0" applyFont="1" applyFill="1" applyBorder="1" applyAlignment="1">
      <alignment horizontal="left" vertical="center" wrapText="1"/>
    </xf>
    <xf numFmtId="0" fontId="1" fillId="13" borderId="0" xfId="0" applyFont="1" applyFill="1" applyBorder="1" applyAlignment="1">
      <alignment horizontal="left" vertical="center" wrapText="1"/>
    </xf>
    <xf numFmtId="0" fontId="1" fillId="13" borderId="25" xfId="0" applyFont="1" applyFill="1" applyBorder="1" applyAlignment="1">
      <alignment horizontal="left" vertical="center" wrapText="1"/>
    </xf>
    <xf numFmtId="0" fontId="1" fillId="21" borderId="19" xfId="0" applyFont="1" applyFill="1" applyBorder="1" applyAlignment="1">
      <alignment horizontal="left" vertical="center" wrapText="1"/>
    </xf>
    <xf numFmtId="0" fontId="1" fillId="21" borderId="39" xfId="0" applyFont="1" applyFill="1" applyBorder="1" applyAlignment="1">
      <alignment horizontal="left" vertical="center" wrapText="1"/>
    </xf>
    <xf numFmtId="0" fontId="1" fillId="21" borderId="17" xfId="0" applyFont="1" applyFill="1" applyBorder="1" applyAlignment="1">
      <alignment horizontal="left" vertical="center" wrapText="1"/>
    </xf>
    <xf numFmtId="0" fontId="1" fillId="21" borderId="18" xfId="0" applyFont="1" applyFill="1" applyBorder="1" applyAlignment="1">
      <alignment horizontal="left" vertical="center" wrapText="1"/>
    </xf>
    <xf numFmtId="0" fontId="2" fillId="7" borderId="15" xfId="0" applyFont="1" applyFill="1" applyBorder="1" applyAlignment="1">
      <alignment horizontal="left" vertical="center"/>
    </xf>
    <xf numFmtId="0" fontId="2" fillId="7" borderId="9" xfId="0" applyFont="1" applyFill="1" applyBorder="1" applyAlignment="1">
      <alignment vertical="center"/>
    </xf>
    <xf numFmtId="0" fontId="1" fillId="21" borderId="15" xfId="0" applyFont="1" applyFill="1" applyBorder="1" applyAlignment="1">
      <alignment horizontal="right" vertical="center"/>
    </xf>
    <xf numFmtId="0" fontId="1" fillId="21" borderId="19" xfId="0" applyFont="1" applyFill="1" applyBorder="1" applyAlignment="1">
      <alignment horizontal="left" vertical="center"/>
    </xf>
    <xf numFmtId="0" fontId="1" fillId="21" borderId="39" xfId="0" applyFont="1" applyFill="1" applyBorder="1" applyAlignment="1">
      <alignment horizontal="left" vertical="center"/>
    </xf>
    <xf numFmtId="164" fontId="2" fillId="0" borderId="29" xfId="0" applyNumberFormat="1" applyFont="1" applyBorder="1" applyAlignment="1">
      <alignment horizontal="center" vertical="center"/>
    </xf>
    <xf numFmtId="0" fontId="1" fillId="21" borderId="15" xfId="0" applyFont="1" applyFill="1" applyBorder="1" applyAlignment="1">
      <alignment horizontal="right" vertical="center" wrapText="1"/>
    </xf>
    <xf numFmtId="0" fontId="1" fillId="12" borderId="31" xfId="0" applyFont="1" applyFill="1" applyBorder="1" applyAlignment="1">
      <alignment horizontal="right" vertical="center" wrapText="1"/>
    </xf>
    <xf numFmtId="0" fontId="1" fillId="12" borderId="23" xfId="0" applyFont="1" applyFill="1" applyBorder="1" applyAlignment="1">
      <alignment horizontal="right" vertical="center" wrapText="1"/>
    </xf>
    <xf numFmtId="0" fontId="1" fillId="12" borderId="57" xfId="0" applyFont="1" applyFill="1" applyBorder="1" applyAlignment="1">
      <alignment horizontal="right" vertical="center" wrapText="1"/>
    </xf>
    <xf numFmtId="164" fontId="1" fillId="13" borderId="54" xfId="0" applyNumberFormat="1" applyFont="1" applyFill="1" applyBorder="1" applyAlignment="1">
      <alignment horizontal="center" vertical="center"/>
    </xf>
    <xf numFmtId="164" fontId="1" fillId="13" borderId="55" xfId="0" applyNumberFormat="1" applyFont="1" applyFill="1" applyBorder="1" applyAlignment="1">
      <alignment horizontal="center" vertical="center"/>
    </xf>
    <xf numFmtId="164" fontId="1" fillId="13" borderId="56" xfId="0" applyNumberFormat="1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left" vertical="center"/>
    </xf>
    <xf numFmtId="0" fontId="1" fillId="6" borderId="11" xfId="0" applyFont="1" applyFill="1" applyBorder="1" applyAlignment="1">
      <alignment horizontal="left" vertical="center"/>
    </xf>
    <xf numFmtId="0" fontId="1" fillId="6" borderId="12" xfId="0" applyFont="1" applyFill="1" applyBorder="1" applyAlignment="1">
      <alignment horizontal="left" vertical="center"/>
    </xf>
    <xf numFmtId="0" fontId="7" fillId="0" borderId="7" xfId="0" applyFont="1" applyBorder="1" applyAlignment="1">
      <alignment horizontal="left" vertical="center" wrapText="1"/>
    </xf>
    <xf numFmtId="0" fontId="2" fillId="7" borderId="9" xfId="0" applyFont="1" applyFill="1" applyBorder="1" applyAlignment="1">
      <alignment horizontal="right" vertical="center"/>
    </xf>
    <xf numFmtId="0" fontId="1" fillId="10" borderId="2" xfId="0" applyFont="1" applyFill="1" applyBorder="1" applyAlignment="1">
      <alignment horizontal="right" vertical="center"/>
    </xf>
    <xf numFmtId="164" fontId="1" fillId="10" borderId="3" xfId="0" applyNumberFormat="1" applyFont="1" applyFill="1" applyBorder="1" applyAlignment="1">
      <alignment horizontal="center" vertical="center"/>
    </xf>
    <xf numFmtId="164" fontId="1" fillId="10" borderId="28" xfId="0" applyNumberFormat="1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right" vertical="center"/>
    </xf>
    <xf numFmtId="0" fontId="1" fillId="13" borderId="19" xfId="0" applyFont="1" applyFill="1" applyBorder="1" applyAlignment="1">
      <alignment horizontal="left" vertical="center"/>
    </xf>
    <xf numFmtId="0" fontId="1" fillId="13" borderId="39" xfId="0" applyFont="1" applyFill="1" applyBorder="1" applyAlignment="1">
      <alignment horizontal="left" vertical="center"/>
    </xf>
    <xf numFmtId="164" fontId="1" fillId="6" borderId="54" xfId="0" applyNumberFormat="1" applyFont="1" applyFill="1" applyBorder="1" applyAlignment="1">
      <alignment horizontal="center" vertical="center"/>
    </xf>
    <xf numFmtId="164" fontId="1" fillId="6" borderId="55" xfId="0" applyNumberFormat="1" applyFont="1" applyFill="1" applyBorder="1" applyAlignment="1">
      <alignment horizontal="center" vertical="center"/>
    </xf>
    <xf numFmtId="164" fontId="1" fillId="6" borderId="56" xfId="0" applyNumberFormat="1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left" vertical="center" wrapText="1"/>
    </xf>
    <xf numFmtId="0" fontId="1" fillId="4" borderId="11" xfId="0" applyFont="1" applyFill="1" applyBorder="1" applyAlignment="1">
      <alignment horizontal="left" vertical="center" wrapText="1"/>
    </xf>
    <xf numFmtId="0" fontId="1" fillId="4" borderId="19" xfId="0" applyFont="1" applyFill="1" applyBorder="1" applyAlignment="1">
      <alignment horizontal="center" vertical="center"/>
    </xf>
    <xf numFmtId="164" fontId="1" fillId="4" borderId="19" xfId="0" applyNumberFormat="1" applyFont="1" applyFill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0" fontId="1" fillId="13" borderId="15" xfId="0" applyFont="1" applyFill="1" applyBorder="1" applyAlignment="1">
      <alignment horizontal="left" vertical="center"/>
    </xf>
    <xf numFmtId="0" fontId="1" fillId="13" borderId="17" xfId="0" applyFont="1" applyFill="1" applyBorder="1" applyAlignment="1">
      <alignment vertical="center"/>
    </xf>
    <xf numFmtId="164" fontId="1" fillId="4" borderId="54" xfId="0" applyNumberFormat="1" applyFont="1" applyFill="1" applyBorder="1" applyAlignment="1">
      <alignment horizontal="center"/>
    </xf>
    <xf numFmtId="164" fontId="1" fillId="4" borderId="55" xfId="0" applyNumberFormat="1" applyFont="1" applyFill="1" applyBorder="1" applyAlignment="1">
      <alignment horizontal="center"/>
    </xf>
    <xf numFmtId="164" fontId="1" fillId="4" borderId="56" xfId="0" applyNumberFormat="1" applyFont="1" applyFill="1" applyBorder="1" applyAlignment="1">
      <alignment horizontal="center"/>
    </xf>
    <xf numFmtId="0" fontId="10" fillId="0" borderId="32" xfId="0" applyFont="1" applyBorder="1" applyAlignment="1">
      <alignment horizontal="justify" vertical="center" wrapText="1"/>
    </xf>
  </cellXfs>
  <cellStyles count="2">
    <cellStyle name="Normal" xfId="0" builtinId="0"/>
    <cellStyle name="Normal_Sheet1" xfId="1" xr:uid="{BFF6CFF4-B0E3-4F44-AAAD-8EF4430505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21"/>
  <sheetViews>
    <sheetView topLeftCell="A164" zoomScale="70" zoomScaleNormal="70" workbookViewId="0">
      <selection activeCell="H195" sqref="H195:K195"/>
    </sheetView>
  </sheetViews>
  <sheetFormatPr defaultRowHeight="15" x14ac:dyDescent="0.25"/>
  <cols>
    <col min="1" max="1" width="4.140625" customWidth="1"/>
    <col min="2" max="2" width="4.5703125" customWidth="1"/>
    <col min="3" max="3" width="4" customWidth="1"/>
    <col min="4" max="4" width="4.140625" customWidth="1"/>
    <col min="5" max="5" width="4.5703125" customWidth="1"/>
    <col min="6" max="6" width="30.5703125" customWidth="1"/>
    <col min="7" max="7" width="18.28515625" customWidth="1"/>
    <col min="8" max="8" width="15.85546875" customWidth="1"/>
    <col min="9" max="9" width="40" customWidth="1"/>
    <col min="10" max="10" width="27.28515625" customWidth="1"/>
    <col min="12" max="12" width="15.5703125" customWidth="1"/>
    <col min="13" max="13" width="15.42578125" customWidth="1"/>
    <col min="14" max="14" width="17.28515625" customWidth="1"/>
  </cols>
  <sheetData>
    <row r="1" spans="1:14" s="10" customFormat="1" ht="18.75" customHeight="1" x14ac:dyDescent="0.3">
      <c r="F1" s="11"/>
      <c r="G1" s="11"/>
      <c r="J1" s="12"/>
    </row>
    <row r="2" spans="1:14" s="10" customFormat="1" ht="25.5" customHeight="1" x14ac:dyDescent="0.3">
      <c r="A2" s="337" t="s">
        <v>124</v>
      </c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</row>
    <row r="3" spans="1:14" s="10" customFormat="1" ht="27.2" customHeight="1" x14ac:dyDescent="0.3">
      <c r="A3" s="338" t="s">
        <v>118</v>
      </c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</row>
    <row r="4" spans="1:14" s="10" customFormat="1" ht="21" customHeight="1" thickBot="1" x14ac:dyDescent="0.35">
      <c r="A4" s="339" t="s">
        <v>119</v>
      </c>
      <c r="B4" s="339"/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39"/>
    </row>
    <row r="5" spans="1:14" s="10" customFormat="1" ht="89.25" customHeight="1" x14ac:dyDescent="0.3">
      <c r="A5" s="340" t="s">
        <v>0</v>
      </c>
      <c r="B5" s="343" t="s">
        <v>1</v>
      </c>
      <c r="C5" s="343" t="s">
        <v>2</v>
      </c>
      <c r="D5" s="346" t="s">
        <v>3</v>
      </c>
      <c r="E5" s="346" t="s">
        <v>4</v>
      </c>
      <c r="F5" s="349" t="s">
        <v>117</v>
      </c>
      <c r="G5" s="349" t="s">
        <v>120</v>
      </c>
      <c r="H5" s="349" t="s">
        <v>5</v>
      </c>
      <c r="I5" s="349" t="s">
        <v>6</v>
      </c>
      <c r="J5" s="349" t="s">
        <v>7</v>
      </c>
      <c r="K5" s="343" t="s">
        <v>8</v>
      </c>
      <c r="L5" s="349" t="s">
        <v>121</v>
      </c>
      <c r="M5" s="357" t="s">
        <v>122</v>
      </c>
      <c r="N5" s="352" t="s">
        <v>123</v>
      </c>
    </row>
    <row r="6" spans="1:14" s="10" customFormat="1" ht="23.45" customHeight="1" x14ac:dyDescent="0.3">
      <c r="A6" s="341"/>
      <c r="B6" s="344"/>
      <c r="C6" s="344"/>
      <c r="D6" s="347"/>
      <c r="E6" s="347"/>
      <c r="F6" s="350"/>
      <c r="G6" s="350"/>
      <c r="H6" s="350"/>
      <c r="I6" s="350"/>
      <c r="J6" s="350"/>
      <c r="K6" s="344"/>
      <c r="L6" s="355"/>
      <c r="M6" s="355"/>
      <c r="N6" s="353"/>
    </row>
    <row r="7" spans="1:14" s="10" customFormat="1" ht="7.5" customHeight="1" x14ac:dyDescent="0.3">
      <c r="A7" s="342"/>
      <c r="B7" s="345"/>
      <c r="C7" s="345"/>
      <c r="D7" s="348"/>
      <c r="E7" s="348"/>
      <c r="F7" s="351"/>
      <c r="G7" s="351"/>
      <c r="H7" s="351"/>
      <c r="I7" s="351"/>
      <c r="J7" s="351"/>
      <c r="K7" s="345"/>
      <c r="L7" s="356"/>
      <c r="M7" s="356"/>
      <c r="N7" s="354"/>
    </row>
    <row r="8" spans="1:14" s="10" customFormat="1" ht="18.75" x14ac:dyDescent="0.3">
      <c r="A8" s="64">
        <v>3</v>
      </c>
      <c r="B8" s="13">
        <v>1</v>
      </c>
      <c r="C8" s="13"/>
      <c r="D8" s="14"/>
      <c r="E8" s="14"/>
      <c r="F8" s="398" t="s">
        <v>148</v>
      </c>
      <c r="G8" s="398"/>
      <c r="H8" s="1"/>
      <c r="I8" s="1"/>
      <c r="J8" s="1"/>
      <c r="K8" s="391"/>
      <c r="L8" s="391"/>
      <c r="M8" s="391"/>
      <c r="N8" s="65"/>
    </row>
    <row r="9" spans="1:14" s="10" customFormat="1" ht="18.75" x14ac:dyDescent="0.3">
      <c r="A9" s="66">
        <v>3</v>
      </c>
      <c r="B9" s="15">
        <v>1</v>
      </c>
      <c r="C9" s="15">
        <v>1</v>
      </c>
      <c r="D9" s="15" t="s">
        <v>9</v>
      </c>
      <c r="E9" s="15" t="s">
        <v>9</v>
      </c>
      <c r="F9" s="392" t="s">
        <v>10</v>
      </c>
      <c r="G9" s="393"/>
      <c r="H9" s="393"/>
      <c r="I9" s="393"/>
      <c r="J9" s="393"/>
      <c r="K9" s="393"/>
      <c r="L9" s="393"/>
      <c r="M9" s="393"/>
      <c r="N9" s="394"/>
    </row>
    <row r="10" spans="1:14" s="10" customFormat="1" ht="18.75" x14ac:dyDescent="0.3">
      <c r="A10" s="66">
        <v>3</v>
      </c>
      <c r="B10" s="15">
        <v>1</v>
      </c>
      <c r="C10" s="15">
        <v>1</v>
      </c>
      <c r="D10" s="16">
        <v>1</v>
      </c>
      <c r="E10" s="84" t="s">
        <v>9</v>
      </c>
      <c r="F10" s="395" t="s">
        <v>11</v>
      </c>
      <c r="G10" s="396"/>
      <c r="H10" s="396"/>
      <c r="I10" s="396"/>
      <c r="J10" s="396"/>
      <c r="K10" s="396"/>
      <c r="L10" s="396"/>
      <c r="M10" s="396"/>
      <c r="N10" s="397"/>
    </row>
    <row r="11" spans="1:14" s="10" customFormat="1" ht="18.75" x14ac:dyDescent="0.3">
      <c r="A11" s="304">
        <v>3</v>
      </c>
      <c r="B11" s="333">
        <v>1</v>
      </c>
      <c r="C11" s="335">
        <v>1</v>
      </c>
      <c r="D11" s="310">
        <v>1</v>
      </c>
      <c r="E11" s="150">
        <v>1</v>
      </c>
      <c r="F11" s="252" t="s">
        <v>150</v>
      </c>
      <c r="G11" s="182" t="s">
        <v>164</v>
      </c>
      <c r="H11" s="126" t="s">
        <v>12</v>
      </c>
      <c r="I11" s="251" t="s">
        <v>149</v>
      </c>
      <c r="J11" s="326" t="s">
        <v>13</v>
      </c>
      <c r="K11" s="129" t="s">
        <v>14</v>
      </c>
      <c r="L11" s="225">
        <v>10</v>
      </c>
      <c r="M11" s="226">
        <v>10</v>
      </c>
      <c r="N11" s="221">
        <v>10</v>
      </c>
    </row>
    <row r="12" spans="1:14" s="10" customFormat="1" ht="19.5" thickBot="1" x14ac:dyDescent="0.35">
      <c r="A12" s="304"/>
      <c r="B12" s="333"/>
      <c r="C12" s="335"/>
      <c r="D12" s="310"/>
      <c r="E12" s="150"/>
      <c r="F12" s="252"/>
      <c r="G12" s="182"/>
      <c r="H12" s="127"/>
      <c r="I12" s="252"/>
      <c r="J12" s="327"/>
      <c r="K12" s="126"/>
      <c r="L12" s="404"/>
      <c r="M12" s="133"/>
      <c r="N12" s="136"/>
    </row>
    <row r="13" spans="1:14" s="10" customFormat="1" ht="19.5" thickBot="1" x14ac:dyDescent="0.35">
      <c r="A13" s="304"/>
      <c r="B13" s="333"/>
      <c r="C13" s="335"/>
      <c r="D13" s="310"/>
      <c r="E13" s="150"/>
      <c r="F13" s="252"/>
      <c r="G13" s="182"/>
      <c r="H13" s="128"/>
      <c r="I13" s="263"/>
      <c r="J13" s="329"/>
      <c r="K13" s="405" t="s">
        <v>15</v>
      </c>
      <c r="L13" s="406">
        <f>SUM(L11)</f>
        <v>10</v>
      </c>
      <c r="M13" s="406">
        <f t="shared" ref="M13:N13" si="0">SUM(M11)</f>
        <v>10</v>
      </c>
      <c r="N13" s="407">
        <f t="shared" si="0"/>
        <v>10</v>
      </c>
    </row>
    <row r="14" spans="1:14" s="10" customFormat="1" ht="19.5" thickBot="1" x14ac:dyDescent="0.35">
      <c r="A14" s="304"/>
      <c r="B14" s="333"/>
      <c r="C14" s="335"/>
      <c r="D14" s="310"/>
      <c r="E14" s="150"/>
      <c r="F14" s="252"/>
      <c r="G14" s="182" t="s">
        <v>164</v>
      </c>
      <c r="H14" s="126" t="s">
        <v>16</v>
      </c>
      <c r="I14" s="251" t="s">
        <v>17</v>
      </c>
      <c r="J14" s="251" t="s">
        <v>18</v>
      </c>
      <c r="K14" s="2" t="s">
        <v>14</v>
      </c>
      <c r="L14" s="20">
        <v>6.5</v>
      </c>
      <c r="M14" s="20">
        <v>10</v>
      </c>
      <c r="N14" s="408">
        <v>10</v>
      </c>
    </row>
    <row r="15" spans="1:14" s="10" customFormat="1" ht="19.5" thickBot="1" x14ac:dyDescent="0.35">
      <c r="A15" s="304"/>
      <c r="B15" s="333"/>
      <c r="C15" s="335"/>
      <c r="D15" s="310"/>
      <c r="E15" s="150"/>
      <c r="F15" s="252"/>
      <c r="G15" s="182"/>
      <c r="H15" s="128"/>
      <c r="I15" s="263"/>
      <c r="J15" s="278"/>
      <c r="K15" s="405" t="s">
        <v>15</v>
      </c>
      <c r="L15" s="406">
        <f>SUM(L14)</f>
        <v>6.5</v>
      </c>
      <c r="M15" s="406">
        <f t="shared" ref="M15" si="1">SUM(M14)</f>
        <v>10</v>
      </c>
      <c r="N15" s="407">
        <f t="shared" ref="N15" si="2">SUM(N14)</f>
        <v>10</v>
      </c>
    </row>
    <row r="16" spans="1:14" s="10" customFormat="1" ht="19.5" thickBot="1" x14ac:dyDescent="0.35">
      <c r="A16" s="304"/>
      <c r="B16" s="333"/>
      <c r="C16" s="335"/>
      <c r="D16" s="310"/>
      <c r="E16" s="150"/>
      <c r="F16" s="252"/>
      <c r="G16" s="182" t="s">
        <v>164</v>
      </c>
      <c r="H16" s="126" t="s">
        <v>19</v>
      </c>
      <c r="I16" s="252" t="s">
        <v>20</v>
      </c>
      <c r="J16" s="262" t="s">
        <v>13</v>
      </c>
      <c r="K16" s="22" t="s">
        <v>14</v>
      </c>
      <c r="L16" s="20">
        <v>20</v>
      </c>
      <c r="M16" s="20">
        <v>30</v>
      </c>
      <c r="N16" s="408">
        <v>3</v>
      </c>
    </row>
    <row r="17" spans="1:14" s="10" customFormat="1" ht="42" customHeight="1" thickBot="1" x14ac:dyDescent="0.35">
      <c r="A17" s="304"/>
      <c r="B17" s="333"/>
      <c r="C17" s="335"/>
      <c r="D17" s="310"/>
      <c r="E17" s="150"/>
      <c r="F17" s="252"/>
      <c r="G17" s="182"/>
      <c r="H17" s="128"/>
      <c r="I17" s="252"/>
      <c r="J17" s="409"/>
      <c r="K17" s="405" t="s">
        <v>15</v>
      </c>
      <c r="L17" s="406">
        <f>SUM(L16)</f>
        <v>20</v>
      </c>
      <c r="M17" s="406">
        <f t="shared" ref="M17" si="3">SUM(M16)</f>
        <v>30</v>
      </c>
      <c r="N17" s="407">
        <f t="shared" ref="N17" si="4">SUM(N16)</f>
        <v>3</v>
      </c>
    </row>
    <row r="18" spans="1:14" s="10" customFormat="1" ht="19.5" thickBot="1" x14ac:dyDescent="0.35">
      <c r="A18" s="304"/>
      <c r="B18" s="333"/>
      <c r="C18" s="335"/>
      <c r="D18" s="310"/>
      <c r="E18" s="150"/>
      <c r="F18" s="252"/>
      <c r="G18" s="182" t="s">
        <v>164</v>
      </c>
      <c r="H18" s="126" t="s">
        <v>21</v>
      </c>
      <c r="I18" s="251" t="s">
        <v>22</v>
      </c>
      <c r="J18" s="262" t="s">
        <v>13</v>
      </c>
      <c r="K18" s="410" t="s">
        <v>14</v>
      </c>
      <c r="L18" s="411">
        <v>17</v>
      </c>
      <c r="M18" s="119">
        <v>0</v>
      </c>
      <c r="N18" s="412">
        <v>0</v>
      </c>
    </row>
    <row r="19" spans="1:14" s="10" customFormat="1" ht="19.5" thickBot="1" x14ac:dyDescent="0.35">
      <c r="A19" s="304"/>
      <c r="B19" s="333"/>
      <c r="C19" s="335"/>
      <c r="D19" s="310"/>
      <c r="E19" s="150"/>
      <c r="F19" s="252"/>
      <c r="G19" s="182"/>
      <c r="H19" s="128"/>
      <c r="I19" s="263"/>
      <c r="J19" s="409"/>
      <c r="K19" s="405" t="s">
        <v>15</v>
      </c>
      <c r="L19" s="406">
        <f>SUM(L18)</f>
        <v>17</v>
      </c>
      <c r="M19" s="406">
        <f t="shared" ref="M19" si="5">SUM(M18)</f>
        <v>0</v>
      </c>
      <c r="N19" s="407">
        <f t="shared" ref="N19" si="6">SUM(N18)</f>
        <v>0</v>
      </c>
    </row>
    <row r="20" spans="1:14" s="10" customFormat="1" ht="19.5" thickBot="1" x14ac:dyDescent="0.35">
      <c r="A20" s="304"/>
      <c r="B20" s="333"/>
      <c r="C20" s="335"/>
      <c r="D20" s="310"/>
      <c r="E20" s="150"/>
      <c r="F20" s="252"/>
      <c r="G20" s="182" t="s">
        <v>164</v>
      </c>
      <c r="H20" s="126" t="s">
        <v>23</v>
      </c>
      <c r="I20" s="251" t="s">
        <v>24</v>
      </c>
      <c r="J20" s="262" t="s">
        <v>13</v>
      </c>
      <c r="K20" s="410" t="s">
        <v>14</v>
      </c>
      <c r="L20" s="411">
        <v>35</v>
      </c>
      <c r="M20" s="119">
        <v>0</v>
      </c>
      <c r="N20" s="412">
        <v>0</v>
      </c>
    </row>
    <row r="21" spans="1:14" s="10" customFormat="1" ht="42" customHeight="1" thickBot="1" x14ac:dyDescent="0.35">
      <c r="A21" s="304"/>
      <c r="B21" s="333"/>
      <c r="C21" s="335"/>
      <c r="D21" s="310"/>
      <c r="E21" s="150"/>
      <c r="F21" s="252"/>
      <c r="G21" s="182"/>
      <c r="H21" s="128"/>
      <c r="I21" s="263"/>
      <c r="J21" s="409"/>
      <c r="K21" s="405" t="s">
        <v>15</v>
      </c>
      <c r="L21" s="406">
        <f>SUM(L20)</f>
        <v>35</v>
      </c>
      <c r="M21" s="406">
        <f t="shared" ref="M21:N21" si="7">SUM(M20)</f>
        <v>0</v>
      </c>
      <c r="N21" s="407">
        <f t="shared" si="7"/>
        <v>0</v>
      </c>
    </row>
    <row r="22" spans="1:14" s="10" customFormat="1" ht="18.75" x14ac:dyDescent="0.3">
      <c r="A22" s="304"/>
      <c r="B22" s="333"/>
      <c r="C22" s="335"/>
      <c r="D22" s="310"/>
      <c r="E22" s="150"/>
      <c r="F22" s="252"/>
      <c r="G22" s="182" t="s">
        <v>164</v>
      </c>
      <c r="H22" s="127" t="s">
        <v>25</v>
      </c>
      <c r="I22" s="251" t="s">
        <v>429</v>
      </c>
      <c r="J22" s="252" t="s">
        <v>26</v>
      </c>
      <c r="K22" s="127" t="s">
        <v>14</v>
      </c>
      <c r="L22" s="134">
        <v>5</v>
      </c>
      <c r="M22" s="134">
        <v>5</v>
      </c>
      <c r="N22" s="413">
        <v>5</v>
      </c>
    </row>
    <row r="23" spans="1:14" s="10" customFormat="1" ht="19.5" thickBot="1" x14ac:dyDescent="0.35">
      <c r="A23" s="304"/>
      <c r="B23" s="333"/>
      <c r="C23" s="335"/>
      <c r="D23" s="310"/>
      <c r="E23" s="150"/>
      <c r="F23" s="252"/>
      <c r="G23" s="182"/>
      <c r="H23" s="127"/>
      <c r="I23" s="252"/>
      <c r="J23" s="330"/>
      <c r="K23" s="127"/>
      <c r="L23" s="134"/>
      <c r="M23" s="134"/>
      <c r="N23" s="136"/>
    </row>
    <row r="24" spans="1:14" s="10" customFormat="1" ht="43.5" customHeight="1" thickBot="1" x14ac:dyDescent="0.35">
      <c r="A24" s="304"/>
      <c r="B24" s="333"/>
      <c r="C24" s="335"/>
      <c r="D24" s="310"/>
      <c r="E24" s="150"/>
      <c r="F24" s="252"/>
      <c r="G24" s="182"/>
      <c r="H24" s="128"/>
      <c r="I24" s="263"/>
      <c r="J24" s="331"/>
      <c r="K24" s="405" t="s">
        <v>15</v>
      </c>
      <c r="L24" s="406">
        <f>SUM(L22)</f>
        <v>5</v>
      </c>
      <c r="M24" s="406">
        <f t="shared" ref="M24:N24" si="8">SUM(M22)</f>
        <v>5</v>
      </c>
      <c r="N24" s="407">
        <f t="shared" si="8"/>
        <v>5</v>
      </c>
    </row>
    <row r="25" spans="1:14" s="10" customFormat="1" ht="18.75" x14ac:dyDescent="0.3">
      <c r="A25" s="304"/>
      <c r="B25" s="333"/>
      <c r="C25" s="335"/>
      <c r="D25" s="310"/>
      <c r="E25" s="150"/>
      <c r="F25" s="252"/>
      <c r="G25" s="182" t="s">
        <v>164</v>
      </c>
      <c r="H25" s="126" t="s">
        <v>27</v>
      </c>
      <c r="I25" s="149" t="s">
        <v>28</v>
      </c>
      <c r="J25" s="326" t="s">
        <v>13</v>
      </c>
      <c r="K25" s="7" t="s">
        <v>14</v>
      </c>
      <c r="L25" s="25">
        <v>50</v>
      </c>
      <c r="M25" s="24">
        <v>50</v>
      </c>
      <c r="N25" s="414">
        <v>50</v>
      </c>
    </row>
    <row r="26" spans="1:14" s="10" customFormat="1" ht="19.5" thickBot="1" x14ac:dyDescent="0.35">
      <c r="A26" s="304"/>
      <c r="B26" s="333"/>
      <c r="C26" s="335"/>
      <c r="D26" s="310"/>
      <c r="E26" s="150"/>
      <c r="F26" s="252"/>
      <c r="G26" s="182"/>
      <c r="H26" s="127"/>
      <c r="I26" s="150"/>
      <c r="J26" s="328"/>
      <c r="K26" s="9" t="s">
        <v>319</v>
      </c>
      <c r="L26" s="41">
        <v>0</v>
      </c>
      <c r="M26" s="121">
        <v>0</v>
      </c>
      <c r="N26" s="118">
        <v>0</v>
      </c>
    </row>
    <row r="27" spans="1:14" s="10" customFormat="1" ht="19.5" thickBot="1" x14ac:dyDescent="0.35">
      <c r="A27" s="304"/>
      <c r="B27" s="333"/>
      <c r="C27" s="335"/>
      <c r="D27" s="310"/>
      <c r="E27" s="150"/>
      <c r="F27" s="252"/>
      <c r="G27" s="182"/>
      <c r="H27" s="128"/>
      <c r="I27" s="253"/>
      <c r="J27" s="329"/>
      <c r="K27" s="405" t="s">
        <v>15</v>
      </c>
      <c r="L27" s="415">
        <f>SUM(L25:L26)</f>
        <v>50</v>
      </c>
      <c r="M27" s="415">
        <f t="shared" ref="M27:N27" si="9">SUM(M25:M26)</f>
        <v>50</v>
      </c>
      <c r="N27" s="416">
        <f t="shared" si="9"/>
        <v>50</v>
      </c>
    </row>
    <row r="28" spans="1:14" s="10" customFormat="1" ht="18.75" x14ac:dyDescent="0.3">
      <c r="A28" s="304"/>
      <c r="B28" s="333"/>
      <c r="C28" s="335"/>
      <c r="D28" s="310"/>
      <c r="E28" s="150"/>
      <c r="F28" s="252"/>
      <c r="G28" s="182" t="s">
        <v>164</v>
      </c>
      <c r="H28" s="126" t="s">
        <v>29</v>
      </c>
      <c r="I28" s="251" t="s">
        <v>30</v>
      </c>
      <c r="J28" s="326" t="s">
        <v>13</v>
      </c>
      <c r="K28" s="127" t="s">
        <v>14</v>
      </c>
      <c r="L28" s="297">
        <v>6</v>
      </c>
      <c r="M28" s="297">
        <v>15</v>
      </c>
      <c r="N28" s="322">
        <v>0</v>
      </c>
    </row>
    <row r="29" spans="1:14" s="10" customFormat="1" ht="19.5" thickBot="1" x14ac:dyDescent="0.35">
      <c r="A29" s="304"/>
      <c r="B29" s="333"/>
      <c r="C29" s="335"/>
      <c r="D29" s="310"/>
      <c r="E29" s="150"/>
      <c r="F29" s="252"/>
      <c r="G29" s="182"/>
      <c r="H29" s="127"/>
      <c r="I29" s="252"/>
      <c r="J29" s="327"/>
      <c r="K29" s="127"/>
      <c r="L29" s="298"/>
      <c r="M29" s="298"/>
      <c r="N29" s="417"/>
    </row>
    <row r="30" spans="1:14" s="10" customFormat="1" ht="19.5" thickBot="1" x14ac:dyDescent="0.35">
      <c r="A30" s="304"/>
      <c r="B30" s="333"/>
      <c r="C30" s="335"/>
      <c r="D30" s="310"/>
      <c r="E30" s="150"/>
      <c r="F30" s="252"/>
      <c r="G30" s="182"/>
      <c r="H30" s="127"/>
      <c r="I30" s="252"/>
      <c r="J30" s="328"/>
      <c r="K30" s="405" t="s">
        <v>15</v>
      </c>
      <c r="L30" s="406">
        <f>SUM(L28)</f>
        <v>6</v>
      </c>
      <c r="M30" s="406">
        <f t="shared" ref="M30:N30" si="10">SUM(M28)</f>
        <v>15</v>
      </c>
      <c r="N30" s="407">
        <f t="shared" si="10"/>
        <v>0</v>
      </c>
    </row>
    <row r="31" spans="1:14" s="10" customFormat="1" ht="19.5" thickBot="1" x14ac:dyDescent="0.35">
      <c r="A31" s="305"/>
      <c r="B31" s="334"/>
      <c r="C31" s="336"/>
      <c r="D31" s="311"/>
      <c r="E31" s="253"/>
      <c r="F31" s="278"/>
      <c r="G31" s="183"/>
      <c r="H31" s="419" t="s">
        <v>31</v>
      </c>
      <c r="I31" s="420"/>
      <c r="J31" s="420"/>
      <c r="K31" s="420"/>
      <c r="L31" s="95">
        <f>L30+L27+L24+L21+L19+L17+L15+L13</f>
        <v>149.5</v>
      </c>
      <c r="M31" s="95">
        <f t="shared" ref="M31:N31" si="11">M30+M27+M24+M21+M19+M17+M15+M13</f>
        <v>120</v>
      </c>
      <c r="N31" s="96">
        <f t="shared" si="11"/>
        <v>78</v>
      </c>
    </row>
    <row r="32" spans="1:14" s="10" customFormat="1" ht="18.75" x14ac:dyDescent="0.3">
      <c r="A32" s="163">
        <v>3</v>
      </c>
      <c r="B32" s="166">
        <v>1</v>
      </c>
      <c r="C32" s="169">
        <v>1</v>
      </c>
      <c r="D32" s="172">
        <v>1</v>
      </c>
      <c r="E32" s="126">
        <v>2</v>
      </c>
      <c r="F32" s="323" t="s">
        <v>151</v>
      </c>
      <c r="G32" s="175" t="s">
        <v>165</v>
      </c>
      <c r="H32" s="325" t="s">
        <v>32</v>
      </c>
      <c r="I32" s="418" t="s">
        <v>33</v>
      </c>
      <c r="J32" s="263" t="s">
        <v>34</v>
      </c>
      <c r="K32" s="157" t="s">
        <v>14</v>
      </c>
      <c r="L32" s="159">
        <v>30</v>
      </c>
      <c r="M32" s="159">
        <v>70</v>
      </c>
      <c r="N32" s="322">
        <v>70</v>
      </c>
    </row>
    <row r="33" spans="1:14" s="10" customFormat="1" ht="18.75" x14ac:dyDescent="0.3">
      <c r="A33" s="164"/>
      <c r="B33" s="167"/>
      <c r="C33" s="170"/>
      <c r="D33" s="173"/>
      <c r="E33" s="127"/>
      <c r="F33" s="323"/>
      <c r="G33" s="176"/>
      <c r="H33" s="182"/>
      <c r="I33" s="324"/>
      <c r="J33" s="262"/>
      <c r="K33" s="289"/>
      <c r="L33" s="321"/>
      <c r="M33" s="321"/>
      <c r="N33" s="300"/>
    </row>
    <row r="34" spans="1:14" s="10" customFormat="1" ht="19.5" thickBot="1" x14ac:dyDescent="0.35">
      <c r="A34" s="164"/>
      <c r="B34" s="167"/>
      <c r="C34" s="170"/>
      <c r="D34" s="173"/>
      <c r="E34" s="127"/>
      <c r="F34" s="323"/>
      <c r="G34" s="176"/>
      <c r="H34" s="182"/>
      <c r="I34" s="324"/>
      <c r="J34" s="262"/>
      <c r="K34" s="5" t="s">
        <v>74</v>
      </c>
      <c r="L34" s="26">
        <v>180</v>
      </c>
      <c r="M34" s="26">
        <v>200</v>
      </c>
      <c r="N34" s="106">
        <v>200</v>
      </c>
    </row>
    <row r="35" spans="1:14" s="10" customFormat="1" ht="19.5" thickBot="1" x14ac:dyDescent="0.35">
      <c r="A35" s="164"/>
      <c r="B35" s="167"/>
      <c r="C35" s="170"/>
      <c r="D35" s="173"/>
      <c r="E35" s="127"/>
      <c r="F35" s="323"/>
      <c r="G35" s="176"/>
      <c r="H35" s="182"/>
      <c r="I35" s="324"/>
      <c r="J35" s="409"/>
      <c r="K35" s="422" t="s">
        <v>15</v>
      </c>
      <c r="L35" s="406">
        <f>SUM(L32:L34)</f>
        <v>210</v>
      </c>
      <c r="M35" s="406">
        <f>SUM(M32:M34)</f>
        <v>270</v>
      </c>
      <c r="N35" s="407">
        <f>SUM(N32:N34)</f>
        <v>270</v>
      </c>
    </row>
    <row r="36" spans="1:14" s="10" customFormat="1" ht="39.75" customHeight="1" x14ac:dyDescent="0.3">
      <c r="A36" s="164"/>
      <c r="B36" s="167"/>
      <c r="C36" s="170"/>
      <c r="D36" s="173"/>
      <c r="E36" s="127"/>
      <c r="F36" s="323"/>
      <c r="G36" s="176"/>
      <c r="H36" s="140" t="s">
        <v>377</v>
      </c>
      <c r="I36" s="251" t="s">
        <v>425</v>
      </c>
      <c r="J36" s="162" t="s">
        <v>79</v>
      </c>
      <c r="K36" s="296" t="s">
        <v>14</v>
      </c>
      <c r="L36" s="298">
        <v>80</v>
      </c>
      <c r="M36" s="298">
        <v>0</v>
      </c>
      <c r="N36" s="421">
        <v>0</v>
      </c>
    </row>
    <row r="37" spans="1:14" s="10" customFormat="1" ht="24.75" customHeight="1" thickBot="1" x14ac:dyDescent="0.35">
      <c r="A37" s="164"/>
      <c r="B37" s="167"/>
      <c r="C37" s="170"/>
      <c r="D37" s="173"/>
      <c r="E37" s="127"/>
      <c r="F37" s="323"/>
      <c r="G37" s="176"/>
      <c r="H37" s="141"/>
      <c r="I37" s="252"/>
      <c r="J37" s="162"/>
      <c r="K37" s="296"/>
      <c r="L37" s="298"/>
      <c r="M37" s="298"/>
      <c r="N37" s="421"/>
    </row>
    <row r="38" spans="1:14" s="10" customFormat="1" ht="19.5" customHeight="1" thickBot="1" x14ac:dyDescent="0.35">
      <c r="A38" s="164"/>
      <c r="B38" s="167"/>
      <c r="C38" s="170"/>
      <c r="D38" s="173"/>
      <c r="E38" s="127"/>
      <c r="F38" s="323"/>
      <c r="G38" s="176"/>
      <c r="H38" s="141"/>
      <c r="I38" s="252"/>
      <c r="J38" s="244"/>
      <c r="K38" s="424" t="s">
        <v>15</v>
      </c>
      <c r="L38" s="425">
        <f>L36</f>
        <v>80</v>
      </c>
      <c r="M38" s="425">
        <f>M36</f>
        <v>0</v>
      </c>
      <c r="N38" s="426">
        <f>N36</f>
        <v>0</v>
      </c>
    </row>
    <row r="39" spans="1:14" s="10" customFormat="1" ht="19.5" thickBot="1" x14ac:dyDescent="0.35">
      <c r="A39" s="165"/>
      <c r="B39" s="168"/>
      <c r="C39" s="171"/>
      <c r="D39" s="174"/>
      <c r="E39" s="128"/>
      <c r="F39" s="278"/>
      <c r="G39" s="142"/>
      <c r="H39" s="260" t="s">
        <v>31</v>
      </c>
      <c r="I39" s="261"/>
      <c r="J39" s="261"/>
      <c r="K39" s="261"/>
      <c r="L39" s="92">
        <f>L35+L38</f>
        <v>290</v>
      </c>
      <c r="M39" s="92">
        <f>M35+M38</f>
        <v>270</v>
      </c>
      <c r="N39" s="93">
        <f>N35+N38</f>
        <v>270</v>
      </c>
    </row>
    <row r="40" spans="1:14" s="10" customFormat="1" ht="50.25" customHeight="1" thickBot="1" x14ac:dyDescent="0.35">
      <c r="A40" s="163">
        <v>3</v>
      </c>
      <c r="B40" s="166">
        <v>1</v>
      </c>
      <c r="C40" s="169">
        <v>1</v>
      </c>
      <c r="D40" s="172">
        <v>1</v>
      </c>
      <c r="E40" s="126">
        <v>3</v>
      </c>
      <c r="F40" s="251" t="s">
        <v>152</v>
      </c>
      <c r="G40" s="140" t="s">
        <v>166</v>
      </c>
      <c r="H40" s="157" t="s">
        <v>36</v>
      </c>
      <c r="I40" s="252" t="s">
        <v>384</v>
      </c>
      <c r="J40" s="252" t="s">
        <v>13</v>
      </c>
      <c r="K40" s="125" t="s">
        <v>14</v>
      </c>
      <c r="L40" s="119">
        <v>0</v>
      </c>
      <c r="M40" s="119">
        <v>0</v>
      </c>
      <c r="N40" s="122">
        <v>0</v>
      </c>
    </row>
    <row r="41" spans="1:14" s="10" customFormat="1" ht="35.25" customHeight="1" thickBot="1" x14ac:dyDescent="0.35">
      <c r="A41" s="164"/>
      <c r="B41" s="167"/>
      <c r="C41" s="170"/>
      <c r="D41" s="173"/>
      <c r="E41" s="127"/>
      <c r="F41" s="252"/>
      <c r="G41" s="141"/>
      <c r="H41" s="156"/>
      <c r="I41" s="252"/>
      <c r="J41" s="245"/>
      <c r="K41" s="427" t="s">
        <v>15</v>
      </c>
      <c r="L41" s="406">
        <f>SUM(L40)</f>
        <v>0</v>
      </c>
      <c r="M41" s="406">
        <f t="shared" ref="M41:N41" si="12">SUM(M40)</f>
        <v>0</v>
      </c>
      <c r="N41" s="407">
        <f t="shared" si="12"/>
        <v>0</v>
      </c>
    </row>
    <row r="42" spans="1:14" s="10" customFormat="1" ht="19.5" thickBot="1" x14ac:dyDescent="0.35">
      <c r="A42" s="165"/>
      <c r="B42" s="167"/>
      <c r="C42" s="170"/>
      <c r="D42" s="173"/>
      <c r="E42" s="127"/>
      <c r="F42" s="252"/>
      <c r="G42" s="176"/>
      <c r="H42" s="316" t="s">
        <v>31</v>
      </c>
      <c r="I42" s="317"/>
      <c r="J42" s="317"/>
      <c r="K42" s="318"/>
      <c r="L42" s="95">
        <f>L41</f>
        <v>0</v>
      </c>
      <c r="M42" s="95">
        <f t="shared" ref="M42:N42" si="13">M41</f>
        <v>0</v>
      </c>
      <c r="N42" s="96">
        <f t="shared" si="13"/>
        <v>0</v>
      </c>
    </row>
    <row r="43" spans="1:14" s="10" customFormat="1" ht="18.75" customHeight="1" thickBot="1" x14ac:dyDescent="0.35">
      <c r="A43" s="399"/>
      <c r="B43" s="87"/>
      <c r="C43" s="88"/>
      <c r="D43" s="89"/>
      <c r="E43" s="319" t="s">
        <v>37</v>
      </c>
      <c r="F43" s="319"/>
      <c r="G43" s="319"/>
      <c r="H43" s="320"/>
      <c r="I43" s="320"/>
      <c r="J43" s="320"/>
      <c r="K43" s="428"/>
      <c r="L43" s="429">
        <f>SUM(L42+L39+L31)</f>
        <v>439.5</v>
      </c>
      <c r="M43" s="430">
        <f>SUM(M42+M39+M31)</f>
        <v>390</v>
      </c>
      <c r="N43" s="431">
        <f>SUM(N42+N39+N31)</f>
        <v>348</v>
      </c>
    </row>
    <row r="44" spans="1:14" s="10" customFormat="1" ht="18.75" x14ac:dyDescent="0.3">
      <c r="A44" s="66">
        <v>3</v>
      </c>
      <c r="B44" s="15">
        <v>1</v>
      </c>
      <c r="C44" s="28">
        <v>1</v>
      </c>
      <c r="D44" s="29">
        <v>2</v>
      </c>
      <c r="E44" s="437" t="s">
        <v>167</v>
      </c>
      <c r="F44" s="438"/>
      <c r="G44" s="438"/>
      <c r="H44" s="438"/>
      <c r="I44" s="438"/>
      <c r="J44" s="438"/>
      <c r="K44" s="438"/>
      <c r="L44" s="438"/>
      <c r="M44" s="438"/>
      <c r="N44" s="439"/>
    </row>
    <row r="45" spans="1:14" s="10" customFormat="1" ht="18.75" x14ac:dyDescent="0.3">
      <c r="A45" s="163">
        <v>3</v>
      </c>
      <c r="B45" s="166">
        <v>1</v>
      </c>
      <c r="C45" s="169">
        <v>1</v>
      </c>
      <c r="D45" s="172">
        <v>2</v>
      </c>
      <c r="E45" s="126">
        <v>5</v>
      </c>
      <c r="F45" s="245" t="s">
        <v>153</v>
      </c>
      <c r="G45" s="129" t="s">
        <v>179</v>
      </c>
      <c r="H45" s="182" t="s">
        <v>38</v>
      </c>
      <c r="I45" s="400" t="s">
        <v>39</v>
      </c>
      <c r="J45" s="162" t="s">
        <v>79</v>
      </c>
      <c r="K45" s="156" t="s">
        <v>14</v>
      </c>
      <c r="L45" s="158">
        <v>5</v>
      </c>
      <c r="M45" s="158">
        <v>0</v>
      </c>
      <c r="N45" s="160">
        <v>200</v>
      </c>
    </row>
    <row r="46" spans="1:14" s="10" customFormat="1" ht="18.75" x14ac:dyDescent="0.3">
      <c r="A46" s="164"/>
      <c r="B46" s="167"/>
      <c r="C46" s="170"/>
      <c r="D46" s="173"/>
      <c r="E46" s="127"/>
      <c r="F46" s="245"/>
      <c r="G46" s="129"/>
      <c r="H46" s="182"/>
      <c r="I46" s="400"/>
      <c r="J46" s="162"/>
      <c r="K46" s="157"/>
      <c r="L46" s="159"/>
      <c r="M46" s="159"/>
      <c r="N46" s="161"/>
    </row>
    <row r="47" spans="1:14" s="10" customFormat="1" ht="19.5" thickBot="1" x14ac:dyDescent="0.35">
      <c r="A47" s="164"/>
      <c r="B47" s="167"/>
      <c r="C47" s="170"/>
      <c r="D47" s="173"/>
      <c r="E47" s="127"/>
      <c r="F47" s="245"/>
      <c r="G47" s="129"/>
      <c r="H47" s="182"/>
      <c r="I47" s="400"/>
      <c r="J47" s="162"/>
      <c r="K47" s="125" t="s">
        <v>74</v>
      </c>
      <c r="L47" s="119">
        <v>3000</v>
      </c>
      <c r="M47" s="119">
        <v>0</v>
      </c>
      <c r="N47" s="440">
        <v>0</v>
      </c>
    </row>
    <row r="48" spans="1:14" s="10" customFormat="1" ht="19.5" thickBot="1" x14ac:dyDescent="0.35">
      <c r="A48" s="164"/>
      <c r="B48" s="167"/>
      <c r="C48" s="170"/>
      <c r="D48" s="173"/>
      <c r="E48" s="127"/>
      <c r="F48" s="245"/>
      <c r="G48" s="129"/>
      <c r="H48" s="182"/>
      <c r="I48" s="400"/>
      <c r="J48" s="423"/>
      <c r="K48" s="422" t="s">
        <v>15</v>
      </c>
      <c r="L48" s="406">
        <f>SUM(L45:L47)</f>
        <v>3005</v>
      </c>
      <c r="M48" s="406">
        <f>SUM(M45:M47)</f>
        <v>0</v>
      </c>
      <c r="N48" s="407">
        <f>SUM(N45:N47)</f>
        <v>200</v>
      </c>
    </row>
    <row r="49" spans="1:14" s="10" customFormat="1" ht="19.5" thickBot="1" x14ac:dyDescent="0.35">
      <c r="A49" s="164"/>
      <c r="B49" s="167"/>
      <c r="C49" s="170"/>
      <c r="D49" s="173"/>
      <c r="E49" s="127"/>
      <c r="F49" s="245"/>
      <c r="G49" s="129" t="s">
        <v>179</v>
      </c>
      <c r="H49" s="182" t="s">
        <v>40</v>
      </c>
      <c r="I49" s="149" t="s">
        <v>41</v>
      </c>
      <c r="J49" s="251" t="s">
        <v>13</v>
      </c>
      <c r="K49" s="2" t="s">
        <v>14</v>
      </c>
      <c r="L49" s="20">
        <v>0</v>
      </c>
      <c r="M49" s="20">
        <v>0</v>
      </c>
      <c r="N49" s="408">
        <v>2000</v>
      </c>
    </row>
    <row r="50" spans="1:14" s="10" customFormat="1" ht="44.25" customHeight="1" thickBot="1" x14ac:dyDescent="0.35">
      <c r="A50" s="164"/>
      <c r="B50" s="167"/>
      <c r="C50" s="170"/>
      <c r="D50" s="173"/>
      <c r="E50" s="127"/>
      <c r="F50" s="245"/>
      <c r="G50" s="129"/>
      <c r="H50" s="140"/>
      <c r="I50" s="150"/>
      <c r="J50" s="245"/>
      <c r="K50" s="405" t="s">
        <v>15</v>
      </c>
      <c r="L50" s="406">
        <f>SUM(L49)</f>
        <v>0</v>
      </c>
      <c r="M50" s="406">
        <f>M49</f>
        <v>0</v>
      </c>
      <c r="N50" s="407">
        <f>N49</f>
        <v>2000</v>
      </c>
    </row>
    <row r="51" spans="1:14" s="10" customFormat="1" ht="19.5" thickBot="1" x14ac:dyDescent="0.35">
      <c r="A51" s="164"/>
      <c r="B51" s="168"/>
      <c r="C51" s="171"/>
      <c r="D51" s="174"/>
      <c r="E51" s="128"/>
      <c r="F51" s="246"/>
      <c r="G51" s="130"/>
      <c r="H51" s="260" t="s">
        <v>31</v>
      </c>
      <c r="I51" s="261"/>
      <c r="J51" s="261"/>
      <c r="K51" s="441"/>
      <c r="L51" s="444">
        <f>L48+L50</f>
        <v>3005</v>
      </c>
      <c r="M51" s="92">
        <f>M48+M50</f>
        <v>0</v>
      </c>
      <c r="N51" s="93">
        <f>N48+N50</f>
        <v>2200</v>
      </c>
    </row>
    <row r="52" spans="1:14" s="10" customFormat="1" ht="19.5" thickBot="1" x14ac:dyDescent="0.35">
      <c r="A52" s="66"/>
      <c r="B52" s="31"/>
      <c r="C52" s="32"/>
      <c r="D52" s="33"/>
      <c r="E52" s="312" t="s">
        <v>37</v>
      </c>
      <c r="F52" s="313"/>
      <c r="G52" s="313"/>
      <c r="H52" s="314"/>
      <c r="I52" s="314"/>
      <c r="J52" s="314"/>
      <c r="K52" s="314"/>
      <c r="L52" s="448">
        <f>L51</f>
        <v>3005</v>
      </c>
      <c r="M52" s="449">
        <f>M51</f>
        <v>0</v>
      </c>
      <c r="N52" s="450">
        <f>N51</f>
        <v>2200</v>
      </c>
    </row>
    <row r="53" spans="1:14" s="10" customFormat="1" ht="19.5" thickBot="1" x14ac:dyDescent="0.35">
      <c r="A53" s="66"/>
      <c r="B53" s="86"/>
      <c r="C53" s="80"/>
      <c r="D53" s="80"/>
      <c r="E53" s="154" t="s">
        <v>42</v>
      </c>
      <c r="F53" s="155"/>
      <c r="G53" s="155"/>
      <c r="H53" s="155"/>
      <c r="I53" s="155"/>
      <c r="J53" s="155"/>
      <c r="K53" s="155"/>
      <c r="L53" s="445">
        <f>SUM(L43+L52)</f>
        <v>3444.5</v>
      </c>
      <c r="M53" s="446">
        <f t="shared" ref="M53" si="14">SUM(M43+M52)</f>
        <v>390</v>
      </c>
      <c r="N53" s="447">
        <f>SUM(N43+N52)</f>
        <v>2548</v>
      </c>
    </row>
    <row r="54" spans="1:14" s="10" customFormat="1" ht="18.75" customHeight="1" x14ac:dyDescent="0.3">
      <c r="A54" s="70">
        <v>3</v>
      </c>
      <c r="B54" s="85">
        <v>1</v>
      </c>
      <c r="C54" s="34">
        <v>2</v>
      </c>
      <c r="D54" s="34"/>
      <c r="E54" s="459" t="s">
        <v>43</v>
      </c>
      <c r="F54" s="460"/>
      <c r="G54" s="460"/>
      <c r="H54" s="460"/>
      <c r="I54" s="460"/>
      <c r="J54" s="460"/>
      <c r="K54" s="460"/>
      <c r="L54" s="460"/>
      <c r="M54" s="460"/>
      <c r="N54" s="461"/>
    </row>
    <row r="55" spans="1:14" s="10" customFormat="1" ht="18.75" customHeight="1" x14ac:dyDescent="0.3">
      <c r="A55" s="66">
        <v>3</v>
      </c>
      <c r="B55" s="35">
        <v>1</v>
      </c>
      <c r="C55" s="36">
        <v>2</v>
      </c>
      <c r="D55" s="81">
        <v>1</v>
      </c>
      <c r="E55" s="464" t="s">
        <v>374</v>
      </c>
      <c r="F55" s="464"/>
      <c r="G55" s="464"/>
      <c r="H55" s="464"/>
      <c r="I55" s="464"/>
      <c r="J55" s="464"/>
      <c r="K55" s="464"/>
      <c r="L55" s="464"/>
      <c r="M55" s="464"/>
      <c r="N55" s="465"/>
    </row>
    <row r="56" spans="1:14" s="10" customFormat="1" ht="19.5" thickBot="1" x14ac:dyDescent="0.35">
      <c r="A56" s="304">
        <v>3</v>
      </c>
      <c r="B56" s="306">
        <v>1</v>
      </c>
      <c r="C56" s="308">
        <v>2</v>
      </c>
      <c r="D56" s="310">
        <v>1</v>
      </c>
      <c r="E56" s="162">
        <v>1</v>
      </c>
      <c r="F56" s="162" t="s">
        <v>154</v>
      </c>
      <c r="G56" s="126" t="s">
        <v>178</v>
      </c>
      <c r="H56" s="129" t="s">
        <v>44</v>
      </c>
      <c r="I56" s="162" t="s">
        <v>426</v>
      </c>
      <c r="J56" s="162" t="s">
        <v>26</v>
      </c>
      <c r="K56" s="9" t="s">
        <v>14</v>
      </c>
      <c r="L56" s="41">
        <v>0.5</v>
      </c>
      <c r="M56" s="121">
        <v>0.5</v>
      </c>
      <c r="N56" s="118">
        <v>0.5</v>
      </c>
    </row>
    <row r="57" spans="1:14" s="10" customFormat="1" ht="66" customHeight="1" thickBot="1" x14ac:dyDescent="0.35">
      <c r="A57" s="304"/>
      <c r="B57" s="306"/>
      <c r="C57" s="308"/>
      <c r="D57" s="310"/>
      <c r="E57" s="162"/>
      <c r="F57" s="162"/>
      <c r="G57" s="128"/>
      <c r="H57" s="129"/>
      <c r="I57" s="162"/>
      <c r="J57" s="423"/>
      <c r="K57" s="405" t="s">
        <v>15</v>
      </c>
      <c r="L57" s="415">
        <f>SUM(L56)</f>
        <v>0.5</v>
      </c>
      <c r="M57" s="415">
        <f>M56</f>
        <v>0.5</v>
      </c>
      <c r="N57" s="416">
        <v>0.5</v>
      </c>
    </row>
    <row r="58" spans="1:14" s="10" customFormat="1" ht="19.5" thickBot="1" x14ac:dyDescent="0.35">
      <c r="A58" s="304"/>
      <c r="B58" s="306"/>
      <c r="C58" s="308"/>
      <c r="D58" s="310"/>
      <c r="E58" s="162"/>
      <c r="F58" s="162"/>
      <c r="G58" s="126" t="s">
        <v>178</v>
      </c>
      <c r="H58" s="129" t="s">
        <v>45</v>
      </c>
      <c r="I58" s="262" t="s">
        <v>430</v>
      </c>
      <c r="J58" s="262" t="s">
        <v>34</v>
      </c>
      <c r="K58" s="125" t="s">
        <v>14</v>
      </c>
      <c r="L58" s="119">
        <v>5</v>
      </c>
      <c r="M58" s="119">
        <v>5</v>
      </c>
      <c r="N58" s="412">
        <v>5</v>
      </c>
    </row>
    <row r="59" spans="1:14" s="10" customFormat="1" ht="45" customHeight="1" thickBot="1" x14ac:dyDescent="0.35">
      <c r="A59" s="304"/>
      <c r="B59" s="306"/>
      <c r="C59" s="308"/>
      <c r="D59" s="310"/>
      <c r="E59" s="162"/>
      <c r="F59" s="162"/>
      <c r="G59" s="128"/>
      <c r="H59" s="129"/>
      <c r="I59" s="262"/>
      <c r="J59" s="409"/>
      <c r="K59" s="405" t="s">
        <v>15</v>
      </c>
      <c r="L59" s="415">
        <f>SUM(L58)</f>
        <v>5</v>
      </c>
      <c r="M59" s="406">
        <f>SUM(M58)</f>
        <v>5</v>
      </c>
      <c r="N59" s="407">
        <f>SUM(N58)</f>
        <v>5</v>
      </c>
    </row>
    <row r="60" spans="1:14" s="10" customFormat="1" ht="19.5" thickBot="1" x14ac:dyDescent="0.35">
      <c r="A60" s="304"/>
      <c r="B60" s="306"/>
      <c r="C60" s="308"/>
      <c r="D60" s="310"/>
      <c r="E60" s="162"/>
      <c r="F60" s="162"/>
      <c r="G60" s="126" t="s">
        <v>178</v>
      </c>
      <c r="H60" s="129" t="s">
        <v>46</v>
      </c>
      <c r="I60" s="162" t="s">
        <v>47</v>
      </c>
      <c r="J60" s="315" t="s">
        <v>13</v>
      </c>
      <c r="K60" s="2" t="s">
        <v>14</v>
      </c>
      <c r="L60" s="20">
        <v>6.5</v>
      </c>
      <c r="M60" s="20">
        <v>5.5</v>
      </c>
      <c r="N60" s="408">
        <v>5.5</v>
      </c>
    </row>
    <row r="61" spans="1:14" s="10" customFormat="1" ht="48.75" customHeight="1" thickBot="1" x14ac:dyDescent="0.35">
      <c r="A61" s="304"/>
      <c r="B61" s="306"/>
      <c r="C61" s="308"/>
      <c r="D61" s="310"/>
      <c r="E61" s="162"/>
      <c r="F61" s="162"/>
      <c r="G61" s="128"/>
      <c r="H61" s="129"/>
      <c r="I61" s="162"/>
      <c r="J61" s="451"/>
      <c r="K61" s="405" t="s">
        <v>15</v>
      </c>
      <c r="L61" s="415">
        <f>SUM(L60)</f>
        <v>6.5</v>
      </c>
      <c r="M61" s="415">
        <f t="shared" ref="M61:N61" si="15">SUM(M60)</f>
        <v>5.5</v>
      </c>
      <c r="N61" s="416">
        <f t="shared" si="15"/>
        <v>5.5</v>
      </c>
    </row>
    <row r="62" spans="1:14" s="10" customFormat="1" ht="19.5" thickBot="1" x14ac:dyDescent="0.35">
      <c r="A62" s="304"/>
      <c r="B62" s="306"/>
      <c r="C62" s="308"/>
      <c r="D62" s="310"/>
      <c r="E62" s="162"/>
      <c r="F62" s="162"/>
      <c r="G62" s="126" t="s">
        <v>178</v>
      </c>
      <c r="H62" s="129" t="s">
        <v>48</v>
      </c>
      <c r="I62" s="162" t="s">
        <v>49</v>
      </c>
      <c r="J62" s="162" t="s">
        <v>26</v>
      </c>
      <c r="K62" s="2" t="s">
        <v>14</v>
      </c>
      <c r="L62" s="21">
        <v>3</v>
      </c>
      <c r="M62" s="21">
        <v>3</v>
      </c>
      <c r="N62" s="452">
        <v>3</v>
      </c>
    </row>
    <row r="63" spans="1:14" s="10" customFormat="1" ht="19.5" thickBot="1" x14ac:dyDescent="0.35">
      <c r="A63" s="304"/>
      <c r="B63" s="306"/>
      <c r="C63" s="308"/>
      <c r="D63" s="310"/>
      <c r="E63" s="162"/>
      <c r="F63" s="162"/>
      <c r="G63" s="128"/>
      <c r="H63" s="129"/>
      <c r="I63" s="162"/>
      <c r="J63" s="423"/>
      <c r="K63" s="405" t="s">
        <v>15</v>
      </c>
      <c r="L63" s="415">
        <f>SUM(L62)</f>
        <v>3</v>
      </c>
      <c r="M63" s="415">
        <f t="shared" ref="M63:N63" si="16">SUM(M62)</f>
        <v>3</v>
      </c>
      <c r="N63" s="416">
        <f t="shared" si="16"/>
        <v>3</v>
      </c>
    </row>
    <row r="64" spans="1:14" s="10" customFormat="1" ht="19.5" thickBot="1" x14ac:dyDescent="0.35">
      <c r="A64" s="304"/>
      <c r="B64" s="306"/>
      <c r="C64" s="308"/>
      <c r="D64" s="310"/>
      <c r="E64" s="162"/>
      <c r="F64" s="162"/>
      <c r="G64" s="126" t="s">
        <v>178</v>
      </c>
      <c r="H64" s="129" t="s">
        <v>50</v>
      </c>
      <c r="I64" s="162" t="s">
        <v>51</v>
      </c>
      <c r="J64" s="162" t="s">
        <v>26</v>
      </c>
      <c r="K64" s="2" t="s">
        <v>14</v>
      </c>
      <c r="L64" s="21">
        <v>1</v>
      </c>
      <c r="M64" s="21">
        <v>1</v>
      </c>
      <c r="N64" s="452">
        <v>1</v>
      </c>
    </row>
    <row r="65" spans="1:14" s="10" customFormat="1" ht="19.5" thickBot="1" x14ac:dyDescent="0.35">
      <c r="A65" s="304"/>
      <c r="B65" s="306"/>
      <c r="C65" s="308"/>
      <c r="D65" s="310"/>
      <c r="E65" s="162"/>
      <c r="F65" s="162"/>
      <c r="G65" s="128"/>
      <c r="H65" s="129"/>
      <c r="I65" s="162"/>
      <c r="J65" s="423"/>
      <c r="K65" s="405" t="s">
        <v>15</v>
      </c>
      <c r="L65" s="415">
        <f>SUM(L64)</f>
        <v>1</v>
      </c>
      <c r="M65" s="415">
        <f t="shared" ref="M65:N65" si="17">SUM(M64)</f>
        <v>1</v>
      </c>
      <c r="N65" s="416">
        <f t="shared" si="17"/>
        <v>1</v>
      </c>
    </row>
    <row r="66" spans="1:14" s="10" customFormat="1" ht="19.5" thickBot="1" x14ac:dyDescent="0.35">
      <c r="A66" s="304"/>
      <c r="B66" s="306"/>
      <c r="C66" s="308"/>
      <c r="D66" s="310"/>
      <c r="E66" s="162"/>
      <c r="F66" s="162"/>
      <c r="G66" s="126" t="s">
        <v>178</v>
      </c>
      <c r="H66" s="129" t="s">
        <v>52</v>
      </c>
      <c r="I66" s="162" t="s">
        <v>431</v>
      </c>
      <c r="J66" s="162" t="s">
        <v>26</v>
      </c>
      <c r="K66" s="2" t="s">
        <v>14</v>
      </c>
      <c r="L66" s="21">
        <v>1.5</v>
      </c>
      <c r="M66" s="21">
        <v>1.5</v>
      </c>
      <c r="N66" s="452">
        <v>1.5</v>
      </c>
    </row>
    <row r="67" spans="1:14" s="10" customFormat="1" ht="39.75" customHeight="1" thickBot="1" x14ac:dyDescent="0.35">
      <c r="A67" s="304"/>
      <c r="B67" s="306"/>
      <c r="C67" s="308"/>
      <c r="D67" s="310"/>
      <c r="E67" s="162"/>
      <c r="F67" s="162"/>
      <c r="G67" s="128"/>
      <c r="H67" s="129"/>
      <c r="I67" s="162"/>
      <c r="J67" s="423"/>
      <c r="K67" s="405" t="s">
        <v>15</v>
      </c>
      <c r="L67" s="415">
        <f>SUM(L66)</f>
        <v>1.5</v>
      </c>
      <c r="M67" s="415">
        <f t="shared" ref="M67:N67" si="18">SUM(M66)</f>
        <v>1.5</v>
      </c>
      <c r="N67" s="416">
        <f t="shared" si="18"/>
        <v>1.5</v>
      </c>
    </row>
    <row r="68" spans="1:14" s="10" customFormat="1" ht="19.5" thickBot="1" x14ac:dyDescent="0.35">
      <c r="A68" s="304"/>
      <c r="B68" s="306"/>
      <c r="C68" s="308"/>
      <c r="D68" s="310"/>
      <c r="E68" s="162"/>
      <c r="F68" s="162"/>
      <c r="G68" s="126" t="s">
        <v>178</v>
      </c>
      <c r="H68" s="129" t="s">
        <v>53</v>
      </c>
      <c r="I68" s="162" t="s">
        <v>432</v>
      </c>
      <c r="J68" s="162" t="s">
        <v>26</v>
      </c>
      <c r="K68" s="2" t="s">
        <v>14</v>
      </c>
      <c r="L68" s="21">
        <v>2</v>
      </c>
      <c r="M68" s="21">
        <v>2</v>
      </c>
      <c r="N68" s="452">
        <v>2</v>
      </c>
    </row>
    <row r="69" spans="1:14" s="10" customFormat="1" ht="19.5" thickBot="1" x14ac:dyDescent="0.35">
      <c r="A69" s="304"/>
      <c r="B69" s="306"/>
      <c r="C69" s="308"/>
      <c r="D69" s="310"/>
      <c r="E69" s="162"/>
      <c r="F69" s="162"/>
      <c r="G69" s="128"/>
      <c r="H69" s="129"/>
      <c r="I69" s="162"/>
      <c r="J69" s="423"/>
      <c r="K69" s="405" t="s">
        <v>15</v>
      </c>
      <c r="L69" s="415">
        <f>SUM(L68)</f>
        <v>2</v>
      </c>
      <c r="M69" s="415">
        <f t="shared" ref="M69:N69" si="19">SUM(M68)</f>
        <v>2</v>
      </c>
      <c r="N69" s="416">
        <f t="shared" si="19"/>
        <v>2</v>
      </c>
    </row>
    <row r="70" spans="1:14" s="10" customFormat="1" ht="19.5" thickBot="1" x14ac:dyDescent="0.35">
      <c r="A70" s="304"/>
      <c r="B70" s="306"/>
      <c r="C70" s="308"/>
      <c r="D70" s="310"/>
      <c r="E70" s="162"/>
      <c r="F70" s="162"/>
      <c r="G70" s="126" t="s">
        <v>178</v>
      </c>
      <c r="H70" s="182" t="s">
        <v>54</v>
      </c>
      <c r="I70" s="162" t="s">
        <v>433</v>
      </c>
      <c r="J70" s="162" t="s">
        <v>26</v>
      </c>
      <c r="K70" s="2" t="s">
        <v>14</v>
      </c>
      <c r="L70" s="21">
        <v>1</v>
      </c>
      <c r="M70" s="21">
        <v>1</v>
      </c>
      <c r="N70" s="452">
        <v>1</v>
      </c>
    </row>
    <row r="71" spans="1:14" s="10" customFormat="1" ht="91.5" customHeight="1" thickBot="1" x14ac:dyDescent="0.35">
      <c r="A71" s="304"/>
      <c r="B71" s="306"/>
      <c r="C71" s="308"/>
      <c r="D71" s="310"/>
      <c r="E71" s="162"/>
      <c r="F71" s="162"/>
      <c r="G71" s="128"/>
      <c r="H71" s="182"/>
      <c r="I71" s="162"/>
      <c r="J71" s="423"/>
      <c r="K71" s="405" t="s">
        <v>15</v>
      </c>
      <c r="L71" s="415">
        <f>SUM(L70)</f>
        <v>1</v>
      </c>
      <c r="M71" s="415">
        <f t="shared" ref="M71:N71" si="20">SUM(M70)</f>
        <v>1</v>
      </c>
      <c r="N71" s="416">
        <f t="shared" si="20"/>
        <v>1</v>
      </c>
    </row>
    <row r="72" spans="1:14" s="10" customFormat="1" ht="19.5" thickBot="1" x14ac:dyDescent="0.35">
      <c r="A72" s="304"/>
      <c r="B72" s="306"/>
      <c r="C72" s="308"/>
      <c r="D72" s="310"/>
      <c r="E72" s="162"/>
      <c r="F72" s="162"/>
      <c r="G72" s="126" t="s">
        <v>178</v>
      </c>
      <c r="H72" s="303" t="s">
        <v>55</v>
      </c>
      <c r="I72" s="262" t="s">
        <v>434</v>
      </c>
      <c r="J72" s="262" t="s">
        <v>26</v>
      </c>
      <c r="K72" s="124" t="s">
        <v>14</v>
      </c>
      <c r="L72" s="37">
        <v>0.5</v>
      </c>
      <c r="M72" s="37">
        <v>0.5</v>
      </c>
      <c r="N72" s="454">
        <v>0.5</v>
      </c>
    </row>
    <row r="73" spans="1:14" s="10" customFormat="1" ht="19.5" thickBot="1" x14ac:dyDescent="0.35">
      <c r="A73" s="304"/>
      <c r="B73" s="306"/>
      <c r="C73" s="308"/>
      <c r="D73" s="310"/>
      <c r="E73" s="162"/>
      <c r="F73" s="162"/>
      <c r="G73" s="127"/>
      <c r="H73" s="295"/>
      <c r="I73" s="251"/>
      <c r="J73" s="453"/>
      <c r="K73" s="422" t="s">
        <v>15</v>
      </c>
      <c r="L73" s="406">
        <f>SUM(L72)</f>
        <v>0.5</v>
      </c>
      <c r="M73" s="406">
        <f t="shared" ref="M73:N73" si="21">SUM(M72)</f>
        <v>0.5</v>
      </c>
      <c r="N73" s="407">
        <f t="shared" si="21"/>
        <v>0.5</v>
      </c>
    </row>
    <row r="74" spans="1:14" s="10" customFormat="1" ht="19.5" thickBot="1" x14ac:dyDescent="0.35">
      <c r="A74" s="305"/>
      <c r="B74" s="307"/>
      <c r="C74" s="309"/>
      <c r="D74" s="311"/>
      <c r="E74" s="162"/>
      <c r="F74" s="162"/>
      <c r="G74" s="153"/>
      <c r="H74" s="419" t="s">
        <v>31</v>
      </c>
      <c r="I74" s="420"/>
      <c r="J74" s="420"/>
      <c r="K74" s="420"/>
      <c r="L74" s="95">
        <f>SUM(L57+L59+L61+L63+L65+L67+L69+L71+L73)</f>
        <v>21</v>
      </c>
      <c r="M74" s="95">
        <f>SUM(M57+M59+M61+M63+M65+M67+M69+M71+M73)</f>
        <v>20</v>
      </c>
      <c r="N74" s="96">
        <f>SUM(N57+N59+N61+N63+N65+N67+N69+N71+N73)</f>
        <v>20</v>
      </c>
    </row>
    <row r="75" spans="1:14" s="10" customFormat="1" ht="19.5" thickBot="1" x14ac:dyDescent="0.35">
      <c r="A75" s="301">
        <v>3</v>
      </c>
      <c r="B75" s="287">
        <v>1</v>
      </c>
      <c r="C75" s="288">
        <v>2</v>
      </c>
      <c r="D75" s="237">
        <v>1</v>
      </c>
      <c r="E75" s="129">
        <v>2</v>
      </c>
      <c r="F75" s="162" t="s">
        <v>155</v>
      </c>
      <c r="G75" s="126" t="s">
        <v>177</v>
      </c>
      <c r="H75" s="128" t="s">
        <v>56</v>
      </c>
      <c r="I75" s="253" t="s">
        <v>427</v>
      </c>
      <c r="J75" s="253" t="s">
        <v>26</v>
      </c>
      <c r="K75" s="2" t="s">
        <v>14</v>
      </c>
      <c r="L75" s="20">
        <v>75</v>
      </c>
      <c r="M75" s="21">
        <v>100</v>
      </c>
      <c r="N75" s="408">
        <v>100</v>
      </c>
    </row>
    <row r="76" spans="1:14" s="10" customFormat="1" ht="19.5" thickBot="1" x14ac:dyDescent="0.35">
      <c r="A76" s="301"/>
      <c r="B76" s="287"/>
      <c r="C76" s="288"/>
      <c r="D76" s="237"/>
      <c r="E76" s="129"/>
      <c r="F76" s="162"/>
      <c r="G76" s="128"/>
      <c r="H76" s="129"/>
      <c r="I76" s="162"/>
      <c r="J76" s="423"/>
      <c r="K76" s="405" t="s">
        <v>15</v>
      </c>
      <c r="L76" s="415">
        <f>SUM(L75)</f>
        <v>75</v>
      </c>
      <c r="M76" s="415">
        <f t="shared" ref="M76:N76" si="22">SUM(M75)</f>
        <v>100</v>
      </c>
      <c r="N76" s="416">
        <f t="shared" si="22"/>
        <v>100</v>
      </c>
    </row>
    <row r="77" spans="1:14" s="10" customFormat="1" ht="18.75" x14ac:dyDescent="0.3">
      <c r="A77" s="301"/>
      <c r="B77" s="287"/>
      <c r="C77" s="288"/>
      <c r="D77" s="237"/>
      <c r="E77" s="129"/>
      <c r="F77" s="162"/>
      <c r="G77" s="126" t="s">
        <v>177</v>
      </c>
      <c r="H77" s="129" t="s">
        <v>57</v>
      </c>
      <c r="I77" s="262" t="s">
        <v>385</v>
      </c>
      <c r="J77" s="162" t="s">
        <v>26</v>
      </c>
      <c r="K77" s="128" t="s">
        <v>14</v>
      </c>
      <c r="L77" s="332">
        <v>190</v>
      </c>
      <c r="M77" s="332">
        <v>250</v>
      </c>
      <c r="N77" s="413">
        <v>250</v>
      </c>
    </row>
    <row r="78" spans="1:14" s="10" customFormat="1" ht="18.75" x14ac:dyDescent="0.3">
      <c r="A78" s="301"/>
      <c r="B78" s="287"/>
      <c r="C78" s="288"/>
      <c r="D78" s="237"/>
      <c r="E78" s="129"/>
      <c r="F78" s="162"/>
      <c r="G78" s="127"/>
      <c r="H78" s="129"/>
      <c r="I78" s="262"/>
      <c r="J78" s="162"/>
      <c r="K78" s="129"/>
      <c r="L78" s="226"/>
      <c r="M78" s="226"/>
      <c r="N78" s="136"/>
    </row>
    <row r="79" spans="1:14" s="10" customFormat="1" ht="19.5" thickBot="1" x14ac:dyDescent="0.35">
      <c r="A79" s="301"/>
      <c r="B79" s="287"/>
      <c r="C79" s="288"/>
      <c r="D79" s="237"/>
      <c r="E79" s="129"/>
      <c r="F79" s="162"/>
      <c r="G79" s="127"/>
      <c r="H79" s="129"/>
      <c r="I79" s="262"/>
      <c r="J79" s="162"/>
      <c r="K79" s="126"/>
      <c r="L79" s="133"/>
      <c r="M79" s="133"/>
      <c r="N79" s="136"/>
    </row>
    <row r="80" spans="1:14" s="10" customFormat="1" ht="43.5" customHeight="1" thickBot="1" x14ac:dyDescent="0.35">
      <c r="A80" s="301"/>
      <c r="B80" s="287"/>
      <c r="C80" s="288"/>
      <c r="D80" s="237"/>
      <c r="E80" s="129"/>
      <c r="F80" s="162"/>
      <c r="G80" s="128"/>
      <c r="H80" s="129"/>
      <c r="I80" s="262"/>
      <c r="J80" s="423"/>
      <c r="K80" s="405" t="s">
        <v>15</v>
      </c>
      <c r="L80" s="415">
        <f>SUM(L77)</f>
        <v>190</v>
      </c>
      <c r="M80" s="415">
        <f t="shared" ref="M80:N80" si="23">SUM(M77)</f>
        <v>250</v>
      </c>
      <c r="N80" s="416">
        <f t="shared" si="23"/>
        <v>250</v>
      </c>
    </row>
    <row r="81" spans="1:14" s="10" customFormat="1" ht="18.75" x14ac:dyDescent="0.3">
      <c r="A81" s="301"/>
      <c r="B81" s="287"/>
      <c r="C81" s="288"/>
      <c r="D81" s="237"/>
      <c r="E81" s="129"/>
      <c r="F81" s="162"/>
      <c r="G81" s="126" t="s">
        <v>177</v>
      </c>
      <c r="H81" s="129" t="s">
        <v>58</v>
      </c>
      <c r="I81" s="262" t="s">
        <v>435</v>
      </c>
      <c r="J81" s="162" t="s">
        <v>26</v>
      </c>
      <c r="K81" s="296" t="s">
        <v>14</v>
      </c>
      <c r="L81" s="297">
        <v>100</v>
      </c>
      <c r="M81" s="298">
        <v>0</v>
      </c>
      <c r="N81" s="322">
        <v>0</v>
      </c>
    </row>
    <row r="82" spans="1:14" s="10" customFormat="1" ht="18.75" x14ac:dyDescent="0.3">
      <c r="A82" s="301"/>
      <c r="B82" s="287"/>
      <c r="C82" s="288"/>
      <c r="D82" s="237"/>
      <c r="E82" s="129"/>
      <c r="F82" s="162"/>
      <c r="G82" s="127"/>
      <c r="H82" s="129"/>
      <c r="I82" s="302"/>
      <c r="J82" s="162"/>
      <c r="K82" s="296"/>
      <c r="L82" s="297"/>
      <c r="M82" s="298"/>
      <c r="N82" s="299"/>
    </row>
    <row r="83" spans="1:14" s="10" customFormat="1" ht="19.5" thickBot="1" x14ac:dyDescent="0.35">
      <c r="A83" s="301"/>
      <c r="B83" s="287"/>
      <c r="C83" s="288"/>
      <c r="D83" s="237"/>
      <c r="E83" s="129"/>
      <c r="F83" s="162"/>
      <c r="G83" s="127"/>
      <c r="H83" s="129"/>
      <c r="I83" s="302"/>
      <c r="J83" s="162"/>
      <c r="K83" s="296"/>
      <c r="L83" s="297"/>
      <c r="M83" s="298"/>
      <c r="N83" s="299"/>
    </row>
    <row r="84" spans="1:14" s="10" customFormat="1" ht="18" customHeight="1" thickBot="1" x14ac:dyDescent="0.35">
      <c r="A84" s="301"/>
      <c r="B84" s="287"/>
      <c r="C84" s="288"/>
      <c r="D84" s="237"/>
      <c r="E84" s="129"/>
      <c r="F84" s="162"/>
      <c r="G84" s="128"/>
      <c r="H84" s="129"/>
      <c r="I84" s="302"/>
      <c r="J84" s="423"/>
      <c r="K84" s="405" t="s">
        <v>15</v>
      </c>
      <c r="L84" s="415">
        <f>SUM(L81)</f>
        <v>100</v>
      </c>
      <c r="M84" s="415">
        <f t="shared" ref="M84:N84" si="24">SUM(M81)</f>
        <v>0</v>
      </c>
      <c r="N84" s="416">
        <f t="shared" si="24"/>
        <v>0</v>
      </c>
    </row>
    <row r="85" spans="1:14" s="10" customFormat="1" ht="19.5" thickBot="1" x14ac:dyDescent="0.35">
      <c r="A85" s="301"/>
      <c r="B85" s="287"/>
      <c r="C85" s="288"/>
      <c r="D85" s="237"/>
      <c r="E85" s="129"/>
      <c r="F85" s="162"/>
      <c r="G85" s="129" t="s">
        <v>177</v>
      </c>
      <c r="H85" s="126" t="s">
        <v>59</v>
      </c>
      <c r="I85" s="147" t="s">
        <v>60</v>
      </c>
      <c r="J85" s="149" t="s">
        <v>26</v>
      </c>
      <c r="K85" s="125" t="s">
        <v>14</v>
      </c>
      <c r="L85" s="119">
        <v>30</v>
      </c>
      <c r="M85" s="119">
        <v>0</v>
      </c>
      <c r="N85" s="412">
        <v>0</v>
      </c>
    </row>
    <row r="86" spans="1:14" s="10" customFormat="1" ht="47.25" customHeight="1" thickBot="1" x14ac:dyDescent="0.35">
      <c r="A86" s="301"/>
      <c r="B86" s="287"/>
      <c r="C86" s="288"/>
      <c r="D86" s="237"/>
      <c r="E86" s="129"/>
      <c r="F86" s="162"/>
      <c r="G86" s="129"/>
      <c r="H86" s="127"/>
      <c r="I86" s="148"/>
      <c r="J86" s="245"/>
      <c r="K86" s="422" t="s">
        <v>15</v>
      </c>
      <c r="L86" s="406">
        <f>SUM(L85)</f>
        <v>30</v>
      </c>
      <c r="M86" s="406">
        <f t="shared" ref="M86:N86" si="25">SUM(M85)</f>
        <v>0</v>
      </c>
      <c r="N86" s="407">
        <f t="shared" si="25"/>
        <v>0</v>
      </c>
    </row>
    <row r="87" spans="1:14" s="10" customFormat="1" ht="19.5" thickBot="1" x14ac:dyDescent="0.35">
      <c r="A87" s="301"/>
      <c r="B87" s="287"/>
      <c r="C87" s="288"/>
      <c r="D87" s="237"/>
      <c r="E87" s="129"/>
      <c r="F87" s="162"/>
      <c r="G87" s="130"/>
      <c r="H87" s="151" t="s">
        <v>31</v>
      </c>
      <c r="I87" s="152"/>
      <c r="J87" s="152"/>
      <c r="K87" s="152"/>
      <c r="L87" s="100">
        <f>SUM(L76+L80+L84+L86)</f>
        <v>395</v>
      </c>
      <c r="M87" s="100">
        <f t="shared" ref="M87:N87" si="26">SUM(M76+M80+M84+M86)</f>
        <v>350</v>
      </c>
      <c r="N87" s="401">
        <f t="shared" si="26"/>
        <v>350</v>
      </c>
    </row>
    <row r="88" spans="1:14" s="10" customFormat="1" ht="55.5" customHeight="1" thickBot="1" x14ac:dyDescent="0.35">
      <c r="A88" s="230">
        <v>3</v>
      </c>
      <c r="B88" s="166">
        <v>1</v>
      </c>
      <c r="C88" s="288">
        <v>2</v>
      </c>
      <c r="D88" s="237">
        <v>1</v>
      </c>
      <c r="E88" s="129">
        <v>3</v>
      </c>
      <c r="F88" s="162" t="s">
        <v>156</v>
      </c>
      <c r="G88" s="129" t="s">
        <v>176</v>
      </c>
      <c r="H88" s="157" t="s">
        <v>61</v>
      </c>
      <c r="I88" s="263" t="s">
        <v>62</v>
      </c>
      <c r="J88" s="292" t="s">
        <v>26</v>
      </c>
      <c r="K88" s="456" t="s">
        <v>14</v>
      </c>
      <c r="L88" s="119">
        <v>5</v>
      </c>
      <c r="M88" s="119">
        <v>5</v>
      </c>
      <c r="N88" s="412">
        <v>5</v>
      </c>
    </row>
    <row r="89" spans="1:14" s="10" customFormat="1" ht="45" customHeight="1" thickBot="1" x14ac:dyDescent="0.35">
      <c r="A89" s="293"/>
      <c r="B89" s="268"/>
      <c r="C89" s="288"/>
      <c r="D89" s="237"/>
      <c r="E89" s="129"/>
      <c r="F89" s="162"/>
      <c r="G89" s="129"/>
      <c r="H89" s="156"/>
      <c r="I89" s="251"/>
      <c r="J89" s="455"/>
      <c r="K89" s="405" t="s">
        <v>15</v>
      </c>
      <c r="L89" s="415">
        <f>SUM(L88)</f>
        <v>5</v>
      </c>
      <c r="M89" s="415">
        <f t="shared" ref="M89:N89" si="27">SUM(M88)</f>
        <v>5</v>
      </c>
      <c r="N89" s="416">
        <f t="shared" si="27"/>
        <v>5</v>
      </c>
    </row>
    <row r="90" spans="1:14" s="10" customFormat="1" ht="29.25" customHeight="1" thickBot="1" x14ac:dyDescent="0.35">
      <c r="A90" s="294"/>
      <c r="B90" s="269"/>
      <c r="C90" s="288"/>
      <c r="D90" s="237"/>
      <c r="E90" s="129"/>
      <c r="F90" s="162"/>
      <c r="G90" s="130"/>
      <c r="H90" s="143" t="s">
        <v>31</v>
      </c>
      <c r="I90" s="144"/>
      <c r="J90" s="144"/>
      <c r="K90" s="144"/>
      <c r="L90" s="100">
        <f>L89</f>
        <v>5</v>
      </c>
      <c r="M90" s="100">
        <f t="shared" ref="M90:N90" si="28">M89</f>
        <v>5</v>
      </c>
      <c r="N90" s="401">
        <f t="shared" si="28"/>
        <v>5</v>
      </c>
    </row>
    <row r="91" spans="1:14" s="10" customFormat="1" ht="19.5" thickBot="1" x14ac:dyDescent="0.35">
      <c r="A91" s="66">
        <v>3</v>
      </c>
      <c r="B91" s="15">
        <v>1</v>
      </c>
      <c r="C91" s="28">
        <v>2</v>
      </c>
      <c r="D91" s="29">
        <v>1</v>
      </c>
      <c r="E91" s="145" t="s">
        <v>37</v>
      </c>
      <c r="F91" s="145"/>
      <c r="G91" s="145"/>
      <c r="H91" s="146"/>
      <c r="I91" s="146"/>
      <c r="J91" s="146"/>
      <c r="K91" s="468"/>
      <c r="L91" s="448">
        <f>SUM(L90+L87+L74)</f>
        <v>421</v>
      </c>
      <c r="M91" s="449">
        <f>SUM(M90+M87+M74)</f>
        <v>375</v>
      </c>
      <c r="N91" s="450">
        <f>SUM(N90+N87+N74)</f>
        <v>375</v>
      </c>
    </row>
    <row r="92" spans="1:14" s="10" customFormat="1" ht="18.75" x14ac:dyDescent="0.3">
      <c r="A92" s="66">
        <v>3</v>
      </c>
      <c r="B92" s="15">
        <v>1</v>
      </c>
      <c r="C92" s="28">
        <v>2</v>
      </c>
      <c r="D92" s="29">
        <v>2</v>
      </c>
      <c r="E92" s="83"/>
      <c r="F92" s="457" t="s">
        <v>63</v>
      </c>
      <c r="G92" s="458"/>
      <c r="H92" s="458"/>
      <c r="I92" s="458"/>
      <c r="J92" s="458"/>
      <c r="K92" s="458"/>
      <c r="L92" s="469"/>
      <c r="M92" s="469"/>
      <c r="N92" s="470"/>
    </row>
    <row r="93" spans="1:14" s="10" customFormat="1" ht="18.75" x14ac:dyDescent="0.3">
      <c r="A93" s="163">
        <v>3</v>
      </c>
      <c r="B93" s="287">
        <v>1</v>
      </c>
      <c r="C93" s="288">
        <v>2</v>
      </c>
      <c r="D93" s="237">
        <v>2</v>
      </c>
      <c r="E93" s="289">
        <v>1</v>
      </c>
      <c r="F93" s="251" t="s">
        <v>157</v>
      </c>
      <c r="G93" s="182" t="s">
        <v>175</v>
      </c>
      <c r="H93" s="156" t="s">
        <v>64</v>
      </c>
      <c r="I93" s="251" t="s">
        <v>65</v>
      </c>
      <c r="J93" s="290" t="s">
        <v>26</v>
      </c>
      <c r="K93" s="38" t="s">
        <v>14</v>
      </c>
      <c r="L93" s="23">
        <v>10</v>
      </c>
      <c r="M93" s="23">
        <v>10</v>
      </c>
      <c r="N93" s="71">
        <v>10</v>
      </c>
    </row>
    <row r="94" spans="1:14" s="10" customFormat="1" ht="19.5" thickBot="1" x14ac:dyDescent="0.35">
      <c r="A94" s="285"/>
      <c r="B94" s="287"/>
      <c r="C94" s="288"/>
      <c r="D94" s="237"/>
      <c r="E94" s="289"/>
      <c r="F94" s="252"/>
      <c r="G94" s="182"/>
      <c r="H94" s="267"/>
      <c r="I94" s="252"/>
      <c r="J94" s="291"/>
      <c r="K94" s="467" t="s">
        <v>319</v>
      </c>
      <c r="L94" s="26">
        <v>1</v>
      </c>
      <c r="M94" s="26">
        <v>1</v>
      </c>
      <c r="N94" s="106">
        <v>1</v>
      </c>
    </row>
    <row r="95" spans="1:14" s="10" customFormat="1" ht="19.5" thickBot="1" x14ac:dyDescent="0.35">
      <c r="A95" s="285"/>
      <c r="B95" s="287"/>
      <c r="C95" s="288"/>
      <c r="D95" s="237"/>
      <c r="E95" s="289"/>
      <c r="F95" s="252"/>
      <c r="G95" s="182"/>
      <c r="H95" s="157"/>
      <c r="I95" s="263"/>
      <c r="J95" s="466"/>
      <c r="K95" s="405" t="s">
        <v>15</v>
      </c>
      <c r="L95" s="415">
        <f>SUM(L93:L94)</f>
        <v>11</v>
      </c>
      <c r="M95" s="415">
        <f t="shared" ref="M95:N95" si="29">SUM(M93:M94)</f>
        <v>11</v>
      </c>
      <c r="N95" s="416">
        <f t="shared" si="29"/>
        <v>11</v>
      </c>
    </row>
    <row r="96" spans="1:14" s="10" customFormat="1" ht="19.5" thickBot="1" x14ac:dyDescent="0.35">
      <c r="A96" s="285"/>
      <c r="B96" s="287"/>
      <c r="C96" s="288"/>
      <c r="D96" s="237"/>
      <c r="E96" s="289"/>
      <c r="F96" s="252"/>
      <c r="G96" s="182" t="s">
        <v>175</v>
      </c>
      <c r="H96" s="129" t="s">
        <v>66</v>
      </c>
      <c r="I96" s="251" t="s">
        <v>67</v>
      </c>
      <c r="J96" s="149" t="s">
        <v>26</v>
      </c>
      <c r="K96" s="39" t="s">
        <v>14</v>
      </c>
      <c r="L96" s="37">
        <v>22.8</v>
      </c>
      <c r="M96" s="37">
        <v>22.8</v>
      </c>
      <c r="N96" s="471">
        <v>22.8</v>
      </c>
    </row>
    <row r="97" spans="1:14" s="10" customFormat="1" ht="19.5" thickBot="1" x14ac:dyDescent="0.35">
      <c r="A97" s="285"/>
      <c r="B97" s="287"/>
      <c r="C97" s="288"/>
      <c r="D97" s="237"/>
      <c r="E97" s="289"/>
      <c r="F97" s="252"/>
      <c r="G97" s="182"/>
      <c r="H97" s="126"/>
      <c r="I97" s="252"/>
      <c r="J97" s="245"/>
      <c r="K97" s="405" t="s">
        <v>15</v>
      </c>
      <c r="L97" s="415">
        <f>SUM(L96)</f>
        <v>22.8</v>
      </c>
      <c r="M97" s="415">
        <f t="shared" ref="M97:N97" si="30">SUM(M96)</f>
        <v>22.8</v>
      </c>
      <c r="N97" s="416">
        <f t="shared" si="30"/>
        <v>22.8</v>
      </c>
    </row>
    <row r="98" spans="1:14" s="10" customFormat="1" ht="19.5" thickBot="1" x14ac:dyDescent="0.35">
      <c r="A98" s="286"/>
      <c r="B98" s="287"/>
      <c r="C98" s="288"/>
      <c r="D98" s="237"/>
      <c r="E98" s="289"/>
      <c r="F98" s="263"/>
      <c r="G98" s="183"/>
      <c r="H98" s="316" t="s">
        <v>31</v>
      </c>
      <c r="I98" s="317"/>
      <c r="J98" s="317"/>
      <c r="K98" s="318"/>
      <c r="L98" s="95">
        <f>L95+L97</f>
        <v>33.799999999999997</v>
      </c>
      <c r="M98" s="95">
        <f t="shared" ref="M98:N98" si="31">M95+M97</f>
        <v>33.799999999999997</v>
      </c>
      <c r="N98" s="96">
        <f t="shared" si="31"/>
        <v>33.799999999999997</v>
      </c>
    </row>
    <row r="99" spans="1:14" s="10" customFormat="1" ht="64.5" customHeight="1" x14ac:dyDescent="0.3">
      <c r="A99" s="163">
        <v>3</v>
      </c>
      <c r="B99" s="167">
        <v>1</v>
      </c>
      <c r="C99" s="170">
        <v>2</v>
      </c>
      <c r="D99" s="173">
        <v>2</v>
      </c>
      <c r="E99" s="267">
        <v>2</v>
      </c>
      <c r="F99" s="251" t="s">
        <v>159</v>
      </c>
      <c r="G99" s="140" t="s">
        <v>174</v>
      </c>
      <c r="H99" s="267" t="s">
        <v>68</v>
      </c>
      <c r="I99" s="252" t="s">
        <v>428</v>
      </c>
      <c r="J99" s="252" t="s">
        <v>13</v>
      </c>
      <c r="K99" s="90" t="s">
        <v>14</v>
      </c>
      <c r="L99" s="30">
        <v>36.299999999999997</v>
      </c>
      <c r="M99" s="30">
        <v>0</v>
      </c>
      <c r="N99" s="99">
        <v>0</v>
      </c>
    </row>
    <row r="100" spans="1:14" s="10" customFormat="1" ht="27.75" customHeight="1" thickBot="1" x14ac:dyDescent="0.35">
      <c r="A100" s="285"/>
      <c r="B100" s="167"/>
      <c r="C100" s="170"/>
      <c r="D100" s="173"/>
      <c r="E100" s="267"/>
      <c r="F100" s="252"/>
      <c r="G100" s="141"/>
      <c r="H100" s="267"/>
      <c r="I100" s="252"/>
      <c r="J100" s="252"/>
      <c r="K100" s="91" t="s">
        <v>15</v>
      </c>
      <c r="L100" s="101">
        <f>SUM(L99)</f>
        <v>36.299999999999997</v>
      </c>
      <c r="M100" s="101">
        <f t="shared" ref="M100:N100" si="32">SUM(M99)</f>
        <v>0</v>
      </c>
      <c r="N100" s="102">
        <f t="shared" si="32"/>
        <v>0</v>
      </c>
    </row>
    <row r="101" spans="1:14" s="10" customFormat="1" ht="19.5" thickBot="1" x14ac:dyDescent="0.35">
      <c r="A101" s="286"/>
      <c r="B101" s="168"/>
      <c r="C101" s="171"/>
      <c r="D101" s="174"/>
      <c r="E101" s="157"/>
      <c r="F101" s="263"/>
      <c r="G101" s="142"/>
      <c r="H101" s="316" t="s">
        <v>31</v>
      </c>
      <c r="I101" s="317"/>
      <c r="J101" s="317"/>
      <c r="K101" s="318"/>
      <c r="L101" s="95">
        <f>L100</f>
        <v>36.299999999999997</v>
      </c>
      <c r="M101" s="95">
        <f t="shared" ref="M101:N101" si="33">M100</f>
        <v>0</v>
      </c>
      <c r="N101" s="96">
        <f t="shared" si="33"/>
        <v>0</v>
      </c>
    </row>
    <row r="102" spans="1:14" s="10" customFormat="1" ht="19.5" thickBot="1" x14ac:dyDescent="0.35">
      <c r="A102" s="66">
        <v>3</v>
      </c>
      <c r="B102" s="15">
        <v>1</v>
      </c>
      <c r="C102" s="28">
        <v>2</v>
      </c>
      <c r="D102" s="29">
        <v>2</v>
      </c>
      <c r="E102" s="40"/>
      <c r="F102" s="138" t="s">
        <v>37</v>
      </c>
      <c r="G102" s="138"/>
      <c r="H102" s="139"/>
      <c r="I102" s="139"/>
      <c r="J102" s="139"/>
      <c r="K102" s="472"/>
      <c r="L102" s="448">
        <f>L101+L98</f>
        <v>70.099999999999994</v>
      </c>
      <c r="M102" s="449">
        <f>M98+M101</f>
        <v>33.799999999999997</v>
      </c>
      <c r="N102" s="450">
        <f>N98+N101</f>
        <v>33.799999999999997</v>
      </c>
    </row>
    <row r="103" spans="1:14" s="10" customFormat="1" ht="18.75" x14ac:dyDescent="0.3">
      <c r="A103" s="66">
        <v>3</v>
      </c>
      <c r="B103" s="15">
        <v>1</v>
      </c>
      <c r="C103" s="28">
        <v>2</v>
      </c>
      <c r="D103" s="29">
        <v>3</v>
      </c>
      <c r="E103" s="40"/>
      <c r="F103" s="435" t="s">
        <v>69</v>
      </c>
      <c r="G103" s="436"/>
      <c r="H103" s="436"/>
      <c r="I103" s="436"/>
      <c r="J103" s="436"/>
      <c r="K103" s="436"/>
      <c r="L103" s="462"/>
      <c r="M103" s="462"/>
      <c r="N103" s="463"/>
    </row>
    <row r="104" spans="1:14" s="10" customFormat="1" ht="42" customHeight="1" thickBot="1" x14ac:dyDescent="0.35">
      <c r="A104" s="279">
        <v>3</v>
      </c>
      <c r="B104" s="166">
        <v>1</v>
      </c>
      <c r="C104" s="169">
        <v>2</v>
      </c>
      <c r="D104" s="282">
        <v>3</v>
      </c>
      <c r="E104" s="156">
        <v>2</v>
      </c>
      <c r="F104" s="262" t="s">
        <v>158</v>
      </c>
      <c r="G104" s="182" t="s">
        <v>173</v>
      </c>
      <c r="H104" s="224" t="s">
        <v>70</v>
      </c>
      <c r="I104" s="149" t="s">
        <v>71</v>
      </c>
      <c r="J104" s="149" t="s">
        <v>26</v>
      </c>
      <c r="K104" s="9" t="s">
        <v>14</v>
      </c>
      <c r="L104" s="41">
        <v>0</v>
      </c>
      <c r="M104" s="41">
        <v>2</v>
      </c>
      <c r="N104" s="118">
        <v>2</v>
      </c>
    </row>
    <row r="105" spans="1:14" s="10" customFormat="1" ht="35.25" customHeight="1" thickBot="1" x14ac:dyDescent="0.35">
      <c r="A105" s="280"/>
      <c r="B105" s="167"/>
      <c r="C105" s="170"/>
      <c r="D105" s="283"/>
      <c r="E105" s="267"/>
      <c r="F105" s="262"/>
      <c r="G105" s="182"/>
      <c r="H105" s="277"/>
      <c r="I105" s="253"/>
      <c r="J105" s="246"/>
      <c r="K105" s="405" t="s">
        <v>15</v>
      </c>
      <c r="L105" s="415">
        <f>SUM(L104)</f>
        <v>0</v>
      </c>
      <c r="M105" s="415">
        <f t="shared" ref="M105:N105" si="34">SUM(M104)</f>
        <v>2</v>
      </c>
      <c r="N105" s="416">
        <f t="shared" si="34"/>
        <v>2</v>
      </c>
    </row>
    <row r="106" spans="1:14" s="10" customFormat="1" ht="18.75" x14ac:dyDescent="0.3">
      <c r="A106" s="280"/>
      <c r="B106" s="167"/>
      <c r="C106" s="170"/>
      <c r="D106" s="283"/>
      <c r="E106" s="267"/>
      <c r="F106" s="262"/>
      <c r="G106" s="182" t="s">
        <v>173</v>
      </c>
      <c r="H106" s="224" t="s">
        <v>72</v>
      </c>
      <c r="I106" s="251" t="s">
        <v>73</v>
      </c>
      <c r="J106" s="251" t="s">
        <v>34</v>
      </c>
      <c r="K106" s="7" t="s">
        <v>74</v>
      </c>
      <c r="L106" s="24">
        <v>0</v>
      </c>
      <c r="M106" s="25">
        <v>0</v>
      </c>
      <c r="N106" s="97">
        <v>0</v>
      </c>
    </row>
    <row r="107" spans="1:14" s="10" customFormat="1" ht="19.5" thickBot="1" x14ac:dyDescent="0.35">
      <c r="A107" s="280"/>
      <c r="B107" s="167"/>
      <c r="C107" s="170"/>
      <c r="D107" s="283"/>
      <c r="E107" s="267"/>
      <c r="F107" s="262"/>
      <c r="G107" s="182"/>
      <c r="H107" s="276"/>
      <c r="I107" s="252"/>
      <c r="J107" s="252"/>
      <c r="K107" s="9" t="s">
        <v>14</v>
      </c>
      <c r="L107" s="41">
        <v>30</v>
      </c>
      <c r="M107" s="41">
        <v>20</v>
      </c>
      <c r="N107" s="118">
        <v>20</v>
      </c>
    </row>
    <row r="108" spans="1:14" s="10" customFormat="1" ht="19.5" thickBot="1" x14ac:dyDescent="0.35">
      <c r="A108" s="280"/>
      <c r="B108" s="167"/>
      <c r="C108" s="170"/>
      <c r="D108" s="283"/>
      <c r="E108" s="267"/>
      <c r="F108" s="262"/>
      <c r="G108" s="182"/>
      <c r="H108" s="277"/>
      <c r="I108" s="263"/>
      <c r="J108" s="278"/>
      <c r="K108" s="405" t="s">
        <v>15</v>
      </c>
      <c r="L108" s="415">
        <f>SUM(L106:L107)</f>
        <v>30</v>
      </c>
      <c r="M108" s="415">
        <f t="shared" ref="M108:N108" si="35">SUM(M106:M107)</f>
        <v>20</v>
      </c>
      <c r="N108" s="416">
        <f t="shared" si="35"/>
        <v>20</v>
      </c>
    </row>
    <row r="109" spans="1:14" s="10" customFormat="1" ht="19.5" thickBot="1" x14ac:dyDescent="0.35">
      <c r="A109" s="280"/>
      <c r="B109" s="167"/>
      <c r="C109" s="170"/>
      <c r="D109" s="283"/>
      <c r="E109" s="267"/>
      <c r="F109" s="262"/>
      <c r="G109" s="182" t="s">
        <v>173</v>
      </c>
      <c r="H109" s="224" t="s">
        <v>75</v>
      </c>
      <c r="I109" s="251" t="s">
        <v>76</v>
      </c>
      <c r="J109" s="251" t="s">
        <v>34</v>
      </c>
      <c r="K109" s="22" t="s">
        <v>14</v>
      </c>
      <c r="L109" s="21">
        <v>10</v>
      </c>
      <c r="M109" s="21">
        <v>15</v>
      </c>
      <c r="N109" s="452">
        <v>15</v>
      </c>
    </row>
    <row r="110" spans="1:14" s="10" customFormat="1" ht="19.5" thickBot="1" x14ac:dyDescent="0.35">
      <c r="A110" s="280"/>
      <c r="B110" s="167"/>
      <c r="C110" s="170"/>
      <c r="D110" s="283"/>
      <c r="E110" s="267"/>
      <c r="F110" s="262"/>
      <c r="G110" s="182"/>
      <c r="H110" s="276"/>
      <c r="I110" s="252"/>
      <c r="J110" s="323"/>
      <c r="K110" s="405" t="s">
        <v>15</v>
      </c>
      <c r="L110" s="415">
        <f>SUM(L109)</f>
        <v>10</v>
      </c>
      <c r="M110" s="415">
        <f t="shared" ref="M110:N110" si="36">SUM(M109)</f>
        <v>15</v>
      </c>
      <c r="N110" s="416">
        <f t="shared" si="36"/>
        <v>15</v>
      </c>
    </row>
    <row r="111" spans="1:14" s="10" customFormat="1" ht="19.5" thickBot="1" x14ac:dyDescent="0.35">
      <c r="A111" s="281"/>
      <c r="B111" s="168"/>
      <c r="C111" s="171"/>
      <c r="D111" s="284"/>
      <c r="E111" s="157"/>
      <c r="F111" s="262"/>
      <c r="G111" s="183"/>
      <c r="H111" s="473" t="s">
        <v>31</v>
      </c>
      <c r="I111" s="474"/>
      <c r="J111" s="474"/>
      <c r="K111" s="475"/>
      <c r="L111" s="95">
        <f>L110+L108+L105</f>
        <v>40</v>
      </c>
      <c r="M111" s="95">
        <f>M110+M108+M105</f>
        <v>37</v>
      </c>
      <c r="N111" s="96">
        <f>N110+N108+N105</f>
        <v>37</v>
      </c>
    </row>
    <row r="112" spans="1:14" s="10" customFormat="1" ht="19.5" thickBot="1" x14ac:dyDescent="0.35">
      <c r="A112" s="66">
        <v>3</v>
      </c>
      <c r="B112" s="15">
        <v>1</v>
      </c>
      <c r="C112" s="28">
        <v>2</v>
      </c>
      <c r="D112" s="81">
        <v>3</v>
      </c>
      <c r="E112" s="82"/>
      <c r="F112" s="138" t="s">
        <v>37</v>
      </c>
      <c r="G112" s="138"/>
      <c r="H112" s="139"/>
      <c r="I112" s="139"/>
      <c r="J112" s="139"/>
      <c r="K112" s="472"/>
      <c r="L112" s="448">
        <f>SUM(L111)</f>
        <v>40</v>
      </c>
      <c r="M112" s="449">
        <f>SUM(M111)</f>
        <v>37</v>
      </c>
      <c r="N112" s="450">
        <f t="shared" ref="N112" si="37">SUM(N111)</f>
        <v>37</v>
      </c>
    </row>
    <row r="113" spans="1:14" s="10" customFormat="1" ht="19.5" thickBot="1" x14ac:dyDescent="0.35">
      <c r="A113" s="66">
        <v>3</v>
      </c>
      <c r="B113" s="15">
        <v>1</v>
      </c>
      <c r="C113" s="36">
        <v>2</v>
      </c>
      <c r="D113" s="36"/>
      <c r="E113" s="42"/>
      <c r="F113" s="275" t="s">
        <v>42</v>
      </c>
      <c r="G113" s="275"/>
      <c r="H113" s="275"/>
      <c r="I113" s="275"/>
      <c r="J113" s="275"/>
      <c r="K113" s="154"/>
      <c r="L113" s="476">
        <f>L112+L102+L91</f>
        <v>531.1</v>
      </c>
      <c r="M113" s="477">
        <f t="shared" ref="M113:N113" si="38">M112+M102+M91</f>
        <v>445.8</v>
      </c>
      <c r="N113" s="478">
        <f t="shared" si="38"/>
        <v>445.8</v>
      </c>
    </row>
    <row r="114" spans="1:14" s="10" customFormat="1" ht="18.75" x14ac:dyDescent="0.3">
      <c r="A114" s="66">
        <v>3</v>
      </c>
      <c r="B114" s="15">
        <v>2</v>
      </c>
      <c r="C114" s="36">
        <v>2</v>
      </c>
      <c r="D114" s="36"/>
      <c r="E114" s="42"/>
      <c r="F114" s="432" t="s">
        <v>77</v>
      </c>
      <c r="G114" s="433"/>
      <c r="H114" s="433"/>
      <c r="I114" s="433"/>
      <c r="J114" s="433"/>
      <c r="K114" s="433"/>
      <c r="L114" s="442"/>
      <c r="M114" s="442"/>
      <c r="N114" s="443"/>
    </row>
    <row r="115" spans="1:14" s="10" customFormat="1" ht="18.75" x14ac:dyDescent="0.3">
      <c r="A115" s="66">
        <v>3</v>
      </c>
      <c r="B115" s="15">
        <v>2</v>
      </c>
      <c r="C115" s="28">
        <v>2</v>
      </c>
      <c r="D115" s="29">
        <v>1</v>
      </c>
      <c r="E115" s="29" t="s">
        <v>9</v>
      </c>
      <c r="F115" s="479" t="s">
        <v>78</v>
      </c>
      <c r="G115" s="480"/>
      <c r="H115" s="480"/>
      <c r="I115" s="480"/>
      <c r="J115" s="480"/>
      <c r="K115" s="480"/>
      <c r="L115" s="480"/>
      <c r="M115" s="480"/>
      <c r="N115" s="481"/>
    </row>
    <row r="116" spans="1:14" s="10" customFormat="1" ht="18.75" hidden="1" x14ac:dyDescent="0.3">
      <c r="A116" s="163">
        <v>3</v>
      </c>
      <c r="B116" s="166">
        <v>2</v>
      </c>
      <c r="C116" s="169">
        <v>2</v>
      </c>
      <c r="D116" s="172">
        <v>1</v>
      </c>
      <c r="E116" s="126">
        <v>1</v>
      </c>
      <c r="F116" s="149" t="s">
        <v>160</v>
      </c>
      <c r="G116" s="273"/>
      <c r="H116" s="273"/>
      <c r="I116" s="274"/>
      <c r="J116" s="274"/>
      <c r="K116" s="129" t="s">
        <v>14</v>
      </c>
      <c r="L116" s="226">
        <v>0</v>
      </c>
      <c r="M116" s="226">
        <v>0</v>
      </c>
      <c r="N116" s="135">
        <v>0</v>
      </c>
    </row>
    <row r="117" spans="1:14" s="10" customFormat="1" ht="18.75" hidden="1" x14ac:dyDescent="0.3">
      <c r="A117" s="164"/>
      <c r="B117" s="167"/>
      <c r="C117" s="170"/>
      <c r="D117" s="173"/>
      <c r="E117" s="127"/>
      <c r="F117" s="150"/>
      <c r="G117" s="273"/>
      <c r="H117" s="273"/>
      <c r="I117" s="274"/>
      <c r="J117" s="274"/>
      <c r="K117" s="129"/>
      <c r="L117" s="226"/>
      <c r="M117" s="226"/>
      <c r="N117" s="222"/>
    </row>
    <row r="118" spans="1:14" s="10" customFormat="1" ht="18.75" hidden="1" x14ac:dyDescent="0.3">
      <c r="A118" s="164"/>
      <c r="B118" s="167"/>
      <c r="C118" s="170"/>
      <c r="D118" s="173"/>
      <c r="E118" s="127"/>
      <c r="F118" s="150"/>
      <c r="G118" s="273"/>
      <c r="H118" s="273"/>
      <c r="I118" s="274"/>
      <c r="J118" s="274"/>
      <c r="K118" s="4" t="s">
        <v>15</v>
      </c>
      <c r="L118" s="19">
        <f>SUM(L116)</f>
        <v>0</v>
      </c>
      <c r="M118" s="19">
        <f t="shared" ref="M118:N118" si="39">SUM(M116)</f>
        <v>0</v>
      </c>
      <c r="N118" s="67">
        <f t="shared" si="39"/>
        <v>0</v>
      </c>
    </row>
    <row r="119" spans="1:14" s="10" customFormat="1" ht="18.75" x14ac:dyDescent="0.3">
      <c r="A119" s="164"/>
      <c r="B119" s="167"/>
      <c r="C119" s="170"/>
      <c r="D119" s="173"/>
      <c r="E119" s="127"/>
      <c r="F119" s="150"/>
      <c r="G119" s="129" t="s">
        <v>172</v>
      </c>
      <c r="H119" s="182" t="s">
        <v>80</v>
      </c>
      <c r="I119" s="262" t="s">
        <v>436</v>
      </c>
      <c r="J119" s="262" t="s">
        <v>34</v>
      </c>
      <c r="K119" s="3" t="s">
        <v>35</v>
      </c>
      <c r="L119" s="23">
        <v>70</v>
      </c>
      <c r="M119" s="43">
        <v>0</v>
      </c>
      <c r="N119" s="72">
        <v>0</v>
      </c>
    </row>
    <row r="120" spans="1:14" s="10" customFormat="1" ht="27.75" customHeight="1" thickBot="1" x14ac:dyDescent="0.35">
      <c r="A120" s="164"/>
      <c r="B120" s="167"/>
      <c r="C120" s="170"/>
      <c r="D120" s="173"/>
      <c r="E120" s="127"/>
      <c r="F120" s="150"/>
      <c r="G120" s="129"/>
      <c r="H120" s="182"/>
      <c r="I120" s="262"/>
      <c r="J120" s="262"/>
      <c r="K120" s="5" t="s">
        <v>14</v>
      </c>
      <c r="L120" s="26">
        <v>0</v>
      </c>
      <c r="M120" s="26">
        <v>0</v>
      </c>
      <c r="N120" s="106">
        <v>0</v>
      </c>
    </row>
    <row r="121" spans="1:14" s="10" customFormat="1" ht="35.25" customHeight="1" thickBot="1" x14ac:dyDescent="0.35">
      <c r="A121" s="164"/>
      <c r="B121" s="167"/>
      <c r="C121" s="170"/>
      <c r="D121" s="173"/>
      <c r="E121" s="127"/>
      <c r="F121" s="150"/>
      <c r="G121" s="129"/>
      <c r="H121" s="182"/>
      <c r="I121" s="262"/>
      <c r="J121" s="409"/>
      <c r="K121" s="422" t="s">
        <v>15</v>
      </c>
      <c r="L121" s="406">
        <f>SUM(L119:L120)</f>
        <v>70</v>
      </c>
      <c r="M121" s="406">
        <f t="shared" ref="M121:N121" si="40">SUM(M119:M120)</f>
        <v>0</v>
      </c>
      <c r="N121" s="407">
        <f t="shared" si="40"/>
        <v>0</v>
      </c>
    </row>
    <row r="122" spans="1:14" s="10" customFormat="1" ht="19.5" thickBot="1" x14ac:dyDescent="0.35">
      <c r="A122" s="164"/>
      <c r="B122" s="167"/>
      <c r="C122" s="170"/>
      <c r="D122" s="173"/>
      <c r="E122" s="127"/>
      <c r="F122" s="150"/>
      <c r="G122" s="129" t="s">
        <v>172</v>
      </c>
      <c r="H122" s="129" t="s">
        <v>81</v>
      </c>
      <c r="I122" s="262" t="s">
        <v>82</v>
      </c>
      <c r="J122" s="262" t="s">
        <v>34</v>
      </c>
      <c r="K122" s="124" t="s">
        <v>14</v>
      </c>
      <c r="L122" s="37">
        <v>0</v>
      </c>
      <c r="M122" s="37">
        <v>5</v>
      </c>
      <c r="N122" s="471">
        <v>5</v>
      </c>
    </row>
    <row r="123" spans="1:14" s="10" customFormat="1" ht="19.5" thickBot="1" x14ac:dyDescent="0.35">
      <c r="A123" s="164"/>
      <c r="B123" s="167"/>
      <c r="C123" s="170"/>
      <c r="D123" s="173"/>
      <c r="E123" s="127"/>
      <c r="F123" s="150"/>
      <c r="G123" s="129"/>
      <c r="H123" s="129"/>
      <c r="I123" s="262"/>
      <c r="J123" s="409"/>
      <c r="K123" s="405" t="s">
        <v>15</v>
      </c>
      <c r="L123" s="415">
        <f>SUM(L122)</f>
        <v>0</v>
      </c>
      <c r="M123" s="415">
        <f t="shared" ref="M123:N123" si="41">SUM(M122)</f>
        <v>5</v>
      </c>
      <c r="N123" s="416">
        <f t="shared" si="41"/>
        <v>5</v>
      </c>
    </row>
    <row r="124" spans="1:14" s="10" customFormat="1" ht="18.75" x14ac:dyDescent="0.3">
      <c r="A124" s="164"/>
      <c r="B124" s="167"/>
      <c r="C124" s="170"/>
      <c r="D124" s="173"/>
      <c r="E124" s="127"/>
      <c r="F124" s="150"/>
      <c r="G124" s="129" t="s">
        <v>172</v>
      </c>
      <c r="H124" s="129" t="s">
        <v>83</v>
      </c>
      <c r="I124" s="262" t="s">
        <v>84</v>
      </c>
      <c r="J124" s="262" t="s">
        <v>34</v>
      </c>
      <c r="K124" s="7" t="s">
        <v>14</v>
      </c>
      <c r="L124" s="25">
        <v>15</v>
      </c>
      <c r="M124" s="24">
        <v>10</v>
      </c>
      <c r="N124" s="414">
        <v>0</v>
      </c>
    </row>
    <row r="125" spans="1:14" s="10" customFormat="1" ht="19.5" thickBot="1" x14ac:dyDescent="0.35">
      <c r="A125" s="164"/>
      <c r="B125" s="167"/>
      <c r="C125" s="170"/>
      <c r="D125" s="173"/>
      <c r="E125" s="127"/>
      <c r="F125" s="150"/>
      <c r="G125" s="129"/>
      <c r="H125" s="129"/>
      <c r="I125" s="262"/>
      <c r="J125" s="262"/>
      <c r="K125" s="9" t="s">
        <v>319</v>
      </c>
      <c r="L125" s="41">
        <v>0</v>
      </c>
      <c r="M125" s="121">
        <v>0</v>
      </c>
      <c r="N125" s="118">
        <v>0</v>
      </c>
    </row>
    <row r="126" spans="1:14" s="10" customFormat="1" ht="19.5" thickBot="1" x14ac:dyDescent="0.35">
      <c r="A126" s="164"/>
      <c r="B126" s="167"/>
      <c r="C126" s="170"/>
      <c r="D126" s="173"/>
      <c r="E126" s="127"/>
      <c r="F126" s="150"/>
      <c r="G126" s="129"/>
      <c r="H126" s="129"/>
      <c r="I126" s="262"/>
      <c r="J126" s="409"/>
      <c r="K126" s="405" t="s">
        <v>15</v>
      </c>
      <c r="L126" s="415">
        <f>SUM(L124:L125)</f>
        <v>15</v>
      </c>
      <c r="M126" s="415">
        <f t="shared" ref="M126:N126" si="42">SUM(M124:M125)</f>
        <v>10</v>
      </c>
      <c r="N126" s="416">
        <f t="shared" si="42"/>
        <v>0</v>
      </c>
    </row>
    <row r="127" spans="1:14" s="10" customFormat="1" ht="19.5" thickBot="1" x14ac:dyDescent="0.35">
      <c r="A127" s="164"/>
      <c r="B127" s="167"/>
      <c r="C127" s="170"/>
      <c r="D127" s="173"/>
      <c r="E127" s="127"/>
      <c r="F127" s="150"/>
      <c r="G127" s="129" t="s">
        <v>172</v>
      </c>
      <c r="H127" s="182" t="s">
        <v>85</v>
      </c>
      <c r="I127" s="262" t="s">
        <v>438</v>
      </c>
      <c r="J127" s="262" t="s">
        <v>437</v>
      </c>
      <c r="K127" s="125" t="s">
        <v>14</v>
      </c>
      <c r="L127" s="119">
        <v>5</v>
      </c>
      <c r="M127" s="119">
        <v>10</v>
      </c>
      <c r="N127" s="122">
        <v>10</v>
      </c>
    </row>
    <row r="128" spans="1:14" s="10" customFormat="1" ht="42.75" customHeight="1" thickBot="1" x14ac:dyDescent="0.35">
      <c r="A128" s="164"/>
      <c r="B128" s="167"/>
      <c r="C128" s="170"/>
      <c r="D128" s="173"/>
      <c r="E128" s="127"/>
      <c r="F128" s="150"/>
      <c r="G128" s="129"/>
      <c r="H128" s="182"/>
      <c r="I128" s="262"/>
      <c r="J128" s="409"/>
      <c r="K128" s="405" t="s">
        <v>15</v>
      </c>
      <c r="L128" s="415">
        <f>SUM(L127)</f>
        <v>5</v>
      </c>
      <c r="M128" s="415">
        <f t="shared" ref="M128:N128" si="43">SUM(M127)</f>
        <v>10</v>
      </c>
      <c r="N128" s="416">
        <f t="shared" si="43"/>
        <v>10</v>
      </c>
    </row>
    <row r="129" spans="1:14" s="10" customFormat="1" ht="18.75" x14ac:dyDescent="0.3">
      <c r="A129" s="164"/>
      <c r="B129" s="167"/>
      <c r="C129" s="170"/>
      <c r="D129" s="173"/>
      <c r="E129" s="127"/>
      <c r="F129" s="150"/>
      <c r="G129" s="129" t="s">
        <v>172</v>
      </c>
      <c r="H129" s="182" t="s">
        <v>86</v>
      </c>
      <c r="I129" s="262" t="s">
        <v>87</v>
      </c>
      <c r="J129" s="262" t="s">
        <v>88</v>
      </c>
      <c r="K129" s="8" t="s">
        <v>14</v>
      </c>
      <c r="L129" s="30">
        <v>7.8</v>
      </c>
      <c r="M129" s="30">
        <v>2</v>
      </c>
      <c r="N129" s="94">
        <v>2</v>
      </c>
    </row>
    <row r="130" spans="1:14" s="10" customFormat="1" ht="19.5" thickBot="1" x14ac:dyDescent="0.35">
      <c r="A130" s="164"/>
      <c r="B130" s="167"/>
      <c r="C130" s="170"/>
      <c r="D130" s="173"/>
      <c r="E130" s="127"/>
      <c r="F130" s="150"/>
      <c r="G130" s="129"/>
      <c r="H130" s="182"/>
      <c r="I130" s="262"/>
      <c r="J130" s="262"/>
      <c r="K130" s="5" t="s">
        <v>35</v>
      </c>
      <c r="L130" s="26">
        <v>26.2</v>
      </c>
      <c r="M130" s="26">
        <v>0</v>
      </c>
      <c r="N130" s="106">
        <v>0</v>
      </c>
    </row>
    <row r="131" spans="1:14" s="10" customFormat="1" ht="19.5" thickBot="1" x14ac:dyDescent="0.35">
      <c r="A131" s="164"/>
      <c r="B131" s="167"/>
      <c r="C131" s="170"/>
      <c r="D131" s="173"/>
      <c r="E131" s="127"/>
      <c r="F131" s="150"/>
      <c r="G131" s="129"/>
      <c r="H131" s="182"/>
      <c r="I131" s="262"/>
      <c r="J131" s="409"/>
      <c r="K131" s="405" t="s">
        <v>15</v>
      </c>
      <c r="L131" s="415">
        <f>SUM(L129:L130)</f>
        <v>34</v>
      </c>
      <c r="M131" s="415">
        <f t="shared" ref="M131:N131" si="44">SUM(M129:M130)</f>
        <v>2</v>
      </c>
      <c r="N131" s="416">
        <f t="shared" si="44"/>
        <v>2</v>
      </c>
    </row>
    <row r="132" spans="1:14" s="10" customFormat="1" ht="18.75" x14ac:dyDescent="0.3">
      <c r="A132" s="164"/>
      <c r="B132" s="167"/>
      <c r="C132" s="170"/>
      <c r="D132" s="173"/>
      <c r="E132" s="127"/>
      <c r="F132" s="150"/>
      <c r="G132" s="129" t="s">
        <v>172</v>
      </c>
      <c r="H132" s="182" t="s">
        <v>89</v>
      </c>
      <c r="I132" s="262" t="s">
        <v>90</v>
      </c>
      <c r="J132" s="262" t="s">
        <v>91</v>
      </c>
      <c r="K132" s="8" t="s">
        <v>14</v>
      </c>
      <c r="L132" s="30">
        <v>6</v>
      </c>
      <c r="M132" s="30">
        <v>7</v>
      </c>
      <c r="N132" s="94">
        <v>7</v>
      </c>
    </row>
    <row r="133" spans="1:14" s="10" customFormat="1" ht="19.5" thickBot="1" x14ac:dyDescent="0.35">
      <c r="A133" s="164"/>
      <c r="B133" s="167"/>
      <c r="C133" s="170"/>
      <c r="D133" s="173"/>
      <c r="E133" s="127"/>
      <c r="F133" s="150"/>
      <c r="G133" s="129"/>
      <c r="H133" s="182"/>
      <c r="I133" s="262"/>
      <c r="J133" s="262"/>
      <c r="K133" s="5" t="s">
        <v>319</v>
      </c>
      <c r="L133" s="26">
        <v>0</v>
      </c>
      <c r="M133" s="26">
        <v>0</v>
      </c>
      <c r="N133" s="106">
        <v>0</v>
      </c>
    </row>
    <row r="134" spans="1:14" s="10" customFormat="1" ht="19.5" thickBot="1" x14ac:dyDescent="0.35">
      <c r="A134" s="164"/>
      <c r="B134" s="167"/>
      <c r="C134" s="170"/>
      <c r="D134" s="173"/>
      <c r="E134" s="127"/>
      <c r="F134" s="150"/>
      <c r="G134" s="129"/>
      <c r="H134" s="182"/>
      <c r="I134" s="262"/>
      <c r="J134" s="409"/>
      <c r="K134" s="405" t="s">
        <v>15</v>
      </c>
      <c r="L134" s="415">
        <f>SUM(L132:L133)</f>
        <v>6</v>
      </c>
      <c r="M134" s="415">
        <f t="shared" ref="M134:N134" si="45">SUM(M132:M133)</f>
        <v>7</v>
      </c>
      <c r="N134" s="416">
        <f t="shared" si="45"/>
        <v>7</v>
      </c>
    </row>
    <row r="135" spans="1:14" s="10" customFormat="1" ht="18.75" x14ac:dyDescent="0.3">
      <c r="A135" s="164"/>
      <c r="B135" s="167"/>
      <c r="C135" s="170"/>
      <c r="D135" s="173"/>
      <c r="E135" s="127"/>
      <c r="F135" s="150"/>
      <c r="G135" s="129" t="s">
        <v>172</v>
      </c>
      <c r="H135" s="182" t="s">
        <v>92</v>
      </c>
      <c r="I135" s="262" t="s">
        <v>93</v>
      </c>
      <c r="J135" s="262" t="s">
        <v>34</v>
      </c>
      <c r="K135" s="8" t="s">
        <v>14</v>
      </c>
      <c r="L135" s="30">
        <v>5</v>
      </c>
      <c r="M135" s="30">
        <v>5</v>
      </c>
      <c r="N135" s="94">
        <v>5</v>
      </c>
    </row>
    <row r="136" spans="1:14" s="10" customFormat="1" ht="18.75" x14ac:dyDescent="0.3">
      <c r="A136" s="164"/>
      <c r="B136" s="167"/>
      <c r="C136" s="170"/>
      <c r="D136" s="173"/>
      <c r="E136" s="127"/>
      <c r="F136" s="150"/>
      <c r="G136" s="129"/>
      <c r="H136" s="182"/>
      <c r="I136" s="262"/>
      <c r="J136" s="262"/>
      <c r="K136" s="3" t="s">
        <v>35</v>
      </c>
      <c r="L136" s="23">
        <v>0</v>
      </c>
      <c r="M136" s="23">
        <v>30</v>
      </c>
      <c r="N136" s="71">
        <v>30</v>
      </c>
    </row>
    <row r="137" spans="1:14" s="10" customFormat="1" ht="19.5" thickBot="1" x14ac:dyDescent="0.35">
      <c r="A137" s="164"/>
      <c r="B137" s="167"/>
      <c r="C137" s="170"/>
      <c r="D137" s="173"/>
      <c r="E137" s="127"/>
      <c r="F137" s="150"/>
      <c r="G137" s="129"/>
      <c r="H137" s="182"/>
      <c r="I137" s="262"/>
      <c r="J137" s="262"/>
      <c r="K137" s="5" t="s">
        <v>319</v>
      </c>
      <c r="L137" s="26">
        <v>0</v>
      </c>
      <c r="M137" s="26">
        <v>0</v>
      </c>
      <c r="N137" s="106">
        <v>0</v>
      </c>
    </row>
    <row r="138" spans="1:14" s="10" customFormat="1" ht="19.5" thickBot="1" x14ac:dyDescent="0.35">
      <c r="A138" s="164"/>
      <c r="B138" s="167"/>
      <c r="C138" s="170"/>
      <c r="D138" s="173"/>
      <c r="E138" s="127"/>
      <c r="F138" s="150"/>
      <c r="G138" s="129"/>
      <c r="H138" s="182"/>
      <c r="I138" s="262"/>
      <c r="J138" s="409"/>
      <c r="K138" s="405" t="s">
        <v>15</v>
      </c>
      <c r="L138" s="415">
        <f>SUM(L135:L137)</f>
        <v>5</v>
      </c>
      <c r="M138" s="415">
        <f t="shared" ref="M138:N138" si="46">SUM(M135:M137)</f>
        <v>35</v>
      </c>
      <c r="N138" s="416">
        <f t="shared" si="46"/>
        <v>35</v>
      </c>
    </row>
    <row r="139" spans="1:14" s="10" customFormat="1" ht="18.75" x14ac:dyDescent="0.3">
      <c r="A139" s="164"/>
      <c r="B139" s="167"/>
      <c r="C139" s="170"/>
      <c r="D139" s="173"/>
      <c r="E139" s="127"/>
      <c r="F139" s="150"/>
      <c r="G139" s="129" t="s">
        <v>172</v>
      </c>
      <c r="H139" s="156" t="s">
        <v>94</v>
      </c>
      <c r="I139" s="270" t="s">
        <v>95</v>
      </c>
      <c r="J139" s="251" t="s">
        <v>88</v>
      </c>
      <c r="K139" s="98" t="s">
        <v>14</v>
      </c>
      <c r="L139" s="30">
        <v>0</v>
      </c>
      <c r="M139" s="30">
        <v>0</v>
      </c>
      <c r="N139" s="94">
        <v>0</v>
      </c>
    </row>
    <row r="140" spans="1:14" s="10" customFormat="1" ht="18.75" customHeight="1" thickBot="1" x14ac:dyDescent="0.35">
      <c r="A140" s="164"/>
      <c r="B140" s="167"/>
      <c r="C140" s="170"/>
      <c r="D140" s="173"/>
      <c r="E140" s="127"/>
      <c r="F140" s="150"/>
      <c r="G140" s="129"/>
      <c r="H140" s="267"/>
      <c r="I140" s="271"/>
      <c r="J140" s="252"/>
      <c r="K140" s="483" t="s">
        <v>35</v>
      </c>
      <c r="L140" s="26">
        <v>0</v>
      </c>
      <c r="M140" s="26">
        <v>0</v>
      </c>
      <c r="N140" s="106">
        <v>0</v>
      </c>
    </row>
    <row r="141" spans="1:14" s="10" customFormat="1" ht="9.75" customHeight="1" x14ac:dyDescent="0.3">
      <c r="A141" s="164"/>
      <c r="B141" s="167"/>
      <c r="C141" s="170"/>
      <c r="D141" s="173"/>
      <c r="E141" s="127"/>
      <c r="F141" s="150"/>
      <c r="G141" s="129"/>
      <c r="H141" s="267"/>
      <c r="I141" s="271"/>
      <c r="J141" s="323"/>
      <c r="K141" s="484" t="s">
        <v>15</v>
      </c>
      <c r="L141" s="485">
        <f>SUM(L139:L140)</f>
        <v>0</v>
      </c>
      <c r="M141" s="485">
        <f t="shared" ref="M141:N141" si="47">SUM(M139:M140)</f>
        <v>0</v>
      </c>
      <c r="N141" s="486">
        <f t="shared" si="47"/>
        <v>0</v>
      </c>
    </row>
    <row r="142" spans="1:14" s="10" customFormat="1" ht="12.75" customHeight="1" x14ac:dyDescent="0.3">
      <c r="A142" s="164"/>
      <c r="B142" s="167"/>
      <c r="C142" s="170"/>
      <c r="D142" s="173"/>
      <c r="E142" s="127"/>
      <c r="F142" s="150"/>
      <c r="G142" s="129"/>
      <c r="H142" s="268"/>
      <c r="I142" s="272"/>
      <c r="J142" s="482"/>
      <c r="K142" s="487"/>
      <c r="L142" s="137"/>
      <c r="M142" s="137"/>
      <c r="N142" s="402"/>
    </row>
    <row r="143" spans="1:14" s="10" customFormat="1" ht="11.25" customHeight="1" thickBot="1" x14ac:dyDescent="0.35">
      <c r="A143" s="164"/>
      <c r="B143" s="167"/>
      <c r="C143" s="170"/>
      <c r="D143" s="173"/>
      <c r="E143" s="127"/>
      <c r="F143" s="150"/>
      <c r="G143" s="129"/>
      <c r="H143" s="268"/>
      <c r="I143" s="272"/>
      <c r="J143" s="482"/>
      <c r="K143" s="487"/>
      <c r="L143" s="137"/>
      <c r="M143" s="137"/>
      <c r="N143" s="402"/>
    </row>
    <row r="144" spans="1:14" s="10" customFormat="1" ht="21.75" customHeight="1" thickBot="1" x14ac:dyDescent="0.35">
      <c r="A144" s="165"/>
      <c r="B144" s="168"/>
      <c r="C144" s="171"/>
      <c r="D144" s="174"/>
      <c r="E144" s="128"/>
      <c r="F144" s="253"/>
      <c r="G144" s="130"/>
      <c r="H144" s="316" t="s">
        <v>31</v>
      </c>
      <c r="I144" s="317"/>
      <c r="J144" s="317"/>
      <c r="K144" s="318"/>
      <c r="L144" s="95">
        <f>SUM(L118+L121+L123+L126+L128+L131+L134+L138+L141)</f>
        <v>135</v>
      </c>
      <c r="M144" s="95">
        <f t="shared" ref="M144:N144" si="48">SUM(M118+M121+M123+M126+M128+M131+M134+M138+M141)</f>
        <v>69</v>
      </c>
      <c r="N144" s="96">
        <f t="shared" si="48"/>
        <v>59</v>
      </c>
    </row>
    <row r="145" spans="1:14" s="10" customFormat="1" ht="18.75" x14ac:dyDescent="0.3">
      <c r="A145" s="403">
        <v>3</v>
      </c>
      <c r="B145" s="264">
        <v>2</v>
      </c>
      <c r="C145" s="265">
        <v>2</v>
      </c>
      <c r="D145" s="266">
        <v>1</v>
      </c>
      <c r="E145" s="162">
        <v>2</v>
      </c>
      <c r="F145" s="162" t="s">
        <v>440</v>
      </c>
      <c r="G145" s="126" t="s">
        <v>171</v>
      </c>
      <c r="H145" s="128" t="s">
        <v>96</v>
      </c>
      <c r="I145" s="263" t="s">
        <v>439</v>
      </c>
      <c r="J145" s="253" t="s">
        <v>79</v>
      </c>
      <c r="K145" s="27" t="s">
        <v>14</v>
      </c>
      <c r="L145" s="24">
        <v>1606.3</v>
      </c>
      <c r="M145" s="24">
        <v>200</v>
      </c>
      <c r="N145" s="97">
        <v>200</v>
      </c>
    </row>
    <row r="146" spans="1:14" s="10" customFormat="1" ht="19.5" thickBot="1" x14ac:dyDescent="0.35">
      <c r="A146" s="403"/>
      <c r="B146" s="264"/>
      <c r="C146" s="265"/>
      <c r="D146" s="266"/>
      <c r="E146" s="162"/>
      <c r="F146" s="162"/>
      <c r="G146" s="127"/>
      <c r="H146" s="129"/>
      <c r="I146" s="262"/>
      <c r="J146" s="162"/>
      <c r="K146" s="123" t="s">
        <v>99</v>
      </c>
      <c r="L146" s="121">
        <v>2893.7</v>
      </c>
      <c r="M146" s="121">
        <v>0</v>
      </c>
      <c r="N146" s="120">
        <v>0</v>
      </c>
    </row>
    <row r="147" spans="1:14" s="10" customFormat="1" ht="19.5" thickBot="1" x14ac:dyDescent="0.35">
      <c r="A147" s="403"/>
      <c r="B147" s="264"/>
      <c r="C147" s="265"/>
      <c r="D147" s="266"/>
      <c r="E147" s="162"/>
      <c r="F147" s="162"/>
      <c r="G147" s="127"/>
      <c r="H147" s="126"/>
      <c r="I147" s="251"/>
      <c r="J147" s="244"/>
      <c r="K147" s="422" t="s">
        <v>15</v>
      </c>
      <c r="L147" s="406">
        <f>SUM(L145:L146)</f>
        <v>4500</v>
      </c>
      <c r="M147" s="406">
        <f t="shared" ref="M147:N147" si="49">SUM(M145:M146)</f>
        <v>200</v>
      </c>
      <c r="N147" s="407">
        <f t="shared" si="49"/>
        <v>200</v>
      </c>
    </row>
    <row r="148" spans="1:14" s="10" customFormat="1" ht="19.5" thickBot="1" x14ac:dyDescent="0.35">
      <c r="A148" s="403"/>
      <c r="B148" s="264"/>
      <c r="C148" s="265"/>
      <c r="D148" s="266"/>
      <c r="E148" s="162"/>
      <c r="F148" s="162"/>
      <c r="G148" s="153"/>
      <c r="H148" s="260" t="s">
        <v>31</v>
      </c>
      <c r="I148" s="261"/>
      <c r="J148" s="261"/>
      <c r="K148" s="261"/>
      <c r="L148" s="92">
        <f>L147</f>
        <v>4500</v>
      </c>
      <c r="M148" s="92">
        <f t="shared" ref="M148:N148" si="50">M147</f>
        <v>200</v>
      </c>
      <c r="N148" s="93">
        <f t="shared" si="50"/>
        <v>200</v>
      </c>
    </row>
    <row r="149" spans="1:14" s="10" customFormat="1" ht="18.75" customHeight="1" x14ac:dyDescent="0.3">
      <c r="A149" s="163">
        <v>3</v>
      </c>
      <c r="B149" s="257">
        <v>2</v>
      </c>
      <c r="C149" s="254">
        <v>2</v>
      </c>
      <c r="D149" s="172">
        <v>1</v>
      </c>
      <c r="E149" s="126">
        <v>3</v>
      </c>
      <c r="F149" s="244" t="s">
        <v>161</v>
      </c>
      <c r="G149" s="126" t="s">
        <v>170</v>
      </c>
      <c r="H149" s="128" t="s">
        <v>97</v>
      </c>
      <c r="I149" s="253" t="s">
        <v>441</v>
      </c>
      <c r="J149" s="263" t="s">
        <v>437</v>
      </c>
      <c r="K149" s="27" t="s">
        <v>35</v>
      </c>
      <c r="L149" s="24">
        <v>53</v>
      </c>
      <c r="M149" s="24">
        <v>7.8</v>
      </c>
      <c r="N149" s="97">
        <v>12.2</v>
      </c>
    </row>
    <row r="150" spans="1:14" s="10" customFormat="1" ht="18.75" x14ac:dyDescent="0.3">
      <c r="A150" s="164"/>
      <c r="B150" s="258"/>
      <c r="C150" s="255"/>
      <c r="D150" s="173"/>
      <c r="E150" s="127"/>
      <c r="F150" s="245"/>
      <c r="G150" s="127"/>
      <c r="H150" s="129"/>
      <c r="I150" s="162"/>
      <c r="J150" s="262"/>
      <c r="K150" s="6" t="s">
        <v>14</v>
      </c>
      <c r="L150" s="18">
        <v>762.1</v>
      </c>
      <c r="M150" s="18">
        <v>950</v>
      </c>
      <c r="N150" s="68">
        <v>950</v>
      </c>
    </row>
    <row r="151" spans="1:14" s="10" customFormat="1" ht="18.75" x14ac:dyDescent="0.3">
      <c r="A151" s="164"/>
      <c r="B151" s="258"/>
      <c r="C151" s="255"/>
      <c r="D151" s="173"/>
      <c r="E151" s="127"/>
      <c r="F151" s="245"/>
      <c r="G151" s="127"/>
      <c r="H151" s="129"/>
      <c r="I151" s="162"/>
      <c r="J151" s="262"/>
      <c r="K151" s="6" t="s">
        <v>98</v>
      </c>
      <c r="L151" s="44">
        <v>45</v>
      </c>
      <c r="M151" s="18">
        <v>40</v>
      </c>
      <c r="N151" s="73">
        <v>40</v>
      </c>
    </row>
    <row r="152" spans="1:14" s="10" customFormat="1" ht="18.75" x14ac:dyDescent="0.3">
      <c r="A152" s="164"/>
      <c r="B152" s="258"/>
      <c r="C152" s="255"/>
      <c r="D152" s="173"/>
      <c r="E152" s="127"/>
      <c r="F152" s="245"/>
      <c r="G152" s="127"/>
      <c r="H152" s="129"/>
      <c r="I152" s="162"/>
      <c r="J152" s="262"/>
      <c r="K152" s="6" t="s">
        <v>74</v>
      </c>
      <c r="L152" s="17">
        <v>1</v>
      </c>
      <c r="M152" s="18">
        <v>15</v>
      </c>
      <c r="N152" s="68">
        <v>15</v>
      </c>
    </row>
    <row r="153" spans="1:14" s="10" customFormat="1" ht="18.75" x14ac:dyDescent="0.3">
      <c r="A153" s="164"/>
      <c r="B153" s="258"/>
      <c r="C153" s="255"/>
      <c r="D153" s="173"/>
      <c r="E153" s="127"/>
      <c r="F153" s="245"/>
      <c r="G153" s="127"/>
      <c r="H153" s="129"/>
      <c r="I153" s="162"/>
      <c r="J153" s="262"/>
      <c r="K153" s="6" t="s">
        <v>319</v>
      </c>
      <c r="L153" s="17">
        <v>97</v>
      </c>
      <c r="M153" s="18">
        <v>50</v>
      </c>
      <c r="N153" s="68">
        <v>50</v>
      </c>
    </row>
    <row r="154" spans="1:14" s="10" customFormat="1" ht="19.5" thickBot="1" x14ac:dyDescent="0.35">
      <c r="A154" s="164"/>
      <c r="B154" s="258"/>
      <c r="C154" s="255"/>
      <c r="D154" s="173"/>
      <c r="E154" s="127"/>
      <c r="F154" s="245"/>
      <c r="G154" s="127"/>
      <c r="H154" s="129"/>
      <c r="I154" s="162"/>
      <c r="J154" s="262"/>
      <c r="K154" s="123" t="s">
        <v>99</v>
      </c>
      <c r="L154" s="41">
        <v>15.8</v>
      </c>
      <c r="M154" s="121">
        <v>0</v>
      </c>
      <c r="N154" s="120">
        <v>0</v>
      </c>
    </row>
    <row r="155" spans="1:14" s="10" customFormat="1" ht="19.5" thickBot="1" x14ac:dyDescent="0.35">
      <c r="A155" s="164"/>
      <c r="B155" s="258"/>
      <c r="C155" s="255"/>
      <c r="D155" s="173"/>
      <c r="E155" s="127"/>
      <c r="F155" s="245"/>
      <c r="G155" s="128"/>
      <c r="H155" s="129"/>
      <c r="I155" s="162"/>
      <c r="J155" s="409"/>
      <c r="K155" s="422" t="s">
        <v>15</v>
      </c>
      <c r="L155" s="406">
        <f>SUM(L149:L154)</f>
        <v>973.9</v>
      </c>
      <c r="M155" s="406">
        <f t="shared" ref="M155:N155" si="51">SUM(M149:M154)</f>
        <v>1062.8</v>
      </c>
      <c r="N155" s="407">
        <f t="shared" si="51"/>
        <v>1067.2</v>
      </c>
    </row>
    <row r="156" spans="1:14" s="10" customFormat="1" ht="18.75" x14ac:dyDescent="0.3">
      <c r="A156" s="164"/>
      <c r="B156" s="258"/>
      <c r="C156" s="255"/>
      <c r="D156" s="173"/>
      <c r="E156" s="127"/>
      <c r="F156" s="245"/>
      <c r="G156" s="126" t="s">
        <v>170</v>
      </c>
      <c r="H156" s="129" t="s">
        <v>100</v>
      </c>
      <c r="I156" s="162" t="s">
        <v>101</v>
      </c>
      <c r="J156" s="262" t="s">
        <v>88</v>
      </c>
      <c r="K156" s="27" t="s">
        <v>35</v>
      </c>
      <c r="L156" s="24">
        <v>1</v>
      </c>
      <c r="M156" s="24">
        <v>11</v>
      </c>
      <c r="N156" s="97">
        <v>12</v>
      </c>
    </row>
    <row r="157" spans="1:14" s="10" customFormat="1" ht="18.75" x14ac:dyDescent="0.3">
      <c r="A157" s="164"/>
      <c r="B157" s="258"/>
      <c r="C157" s="255"/>
      <c r="D157" s="173"/>
      <c r="E157" s="127"/>
      <c r="F157" s="245"/>
      <c r="G157" s="127"/>
      <c r="H157" s="129"/>
      <c r="I157" s="162"/>
      <c r="J157" s="262"/>
      <c r="K157" s="6" t="s">
        <v>14</v>
      </c>
      <c r="L157" s="18">
        <v>356.4</v>
      </c>
      <c r="M157" s="18">
        <v>415</v>
      </c>
      <c r="N157" s="68">
        <v>420</v>
      </c>
    </row>
    <row r="158" spans="1:14" s="10" customFormat="1" ht="18.75" x14ac:dyDescent="0.3">
      <c r="A158" s="164"/>
      <c r="B158" s="258"/>
      <c r="C158" s="255"/>
      <c r="D158" s="173"/>
      <c r="E158" s="127"/>
      <c r="F158" s="245"/>
      <c r="G158" s="127"/>
      <c r="H158" s="129"/>
      <c r="I158" s="162"/>
      <c r="J158" s="262"/>
      <c r="K158" s="6" t="s">
        <v>98</v>
      </c>
      <c r="L158" s="45">
        <v>9</v>
      </c>
      <c r="M158" s="18">
        <v>13</v>
      </c>
      <c r="N158" s="73">
        <v>13.7</v>
      </c>
    </row>
    <row r="159" spans="1:14" s="10" customFormat="1" ht="18.75" x14ac:dyDescent="0.3">
      <c r="A159" s="164"/>
      <c r="B159" s="258"/>
      <c r="C159" s="255"/>
      <c r="D159" s="173"/>
      <c r="E159" s="127"/>
      <c r="F159" s="245"/>
      <c r="G159" s="127"/>
      <c r="H159" s="129"/>
      <c r="I159" s="162"/>
      <c r="J159" s="262"/>
      <c r="K159" s="6" t="s">
        <v>74</v>
      </c>
      <c r="L159" s="18">
        <v>0.1</v>
      </c>
      <c r="M159" s="18">
        <v>0.1</v>
      </c>
      <c r="N159" s="68">
        <v>0.1</v>
      </c>
    </row>
    <row r="160" spans="1:14" s="10" customFormat="1" ht="15" customHeight="1" x14ac:dyDescent="0.3">
      <c r="A160" s="164"/>
      <c r="B160" s="258"/>
      <c r="C160" s="255"/>
      <c r="D160" s="173"/>
      <c r="E160" s="127"/>
      <c r="F160" s="245"/>
      <c r="G160" s="127"/>
      <c r="H160" s="129"/>
      <c r="I160" s="162"/>
      <c r="J160" s="262"/>
      <c r="K160" s="6" t="s">
        <v>319</v>
      </c>
      <c r="L160" s="18">
        <v>25.4</v>
      </c>
      <c r="M160" s="18">
        <v>32.5</v>
      </c>
      <c r="N160" s="68">
        <v>36.5</v>
      </c>
    </row>
    <row r="161" spans="1:14" s="10" customFormat="1" ht="19.5" thickBot="1" x14ac:dyDescent="0.35">
      <c r="A161" s="164"/>
      <c r="B161" s="258"/>
      <c r="C161" s="255"/>
      <c r="D161" s="173"/>
      <c r="E161" s="127"/>
      <c r="F161" s="245"/>
      <c r="G161" s="127"/>
      <c r="H161" s="129"/>
      <c r="I161" s="162"/>
      <c r="J161" s="262"/>
      <c r="K161" s="123" t="s">
        <v>99</v>
      </c>
      <c r="L161" s="121">
        <v>6.3</v>
      </c>
      <c r="M161" s="121">
        <v>0</v>
      </c>
      <c r="N161" s="120">
        <v>0</v>
      </c>
    </row>
    <row r="162" spans="1:14" s="10" customFormat="1" ht="19.5" thickBot="1" x14ac:dyDescent="0.35">
      <c r="A162" s="164"/>
      <c r="B162" s="258"/>
      <c r="C162" s="255"/>
      <c r="D162" s="173"/>
      <c r="E162" s="127"/>
      <c r="F162" s="245"/>
      <c r="G162" s="128"/>
      <c r="H162" s="129"/>
      <c r="I162" s="162"/>
      <c r="J162" s="409"/>
      <c r="K162" s="422" t="s">
        <v>15</v>
      </c>
      <c r="L162" s="406">
        <f>SUM(L156:L161)</f>
        <v>398.2</v>
      </c>
      <c r="M162" s="406">
        <f t="shared" ref="M162:N162" si="52">SUM(M156:M161)</f>
        <v>471.6</v>
      </c>
      <c r="N162" s="407">
        <f t="shared" si="52"/>
        <v>482.3</v>
      </c>
    </row>
    <row r="163" spans="1:14" s="10" customFormat="1" ht="18.75" x14ac:dyDescent="0.3">
      <c r="A163" s="164"/>
      <c r="B163" s="258"/>
      <c r="C163" s="255"/>
      <c r="D163" s="173"/>
      <c r="E163" s="127"/>
      <c r="F163" s="245"/>
      <c r="G163" s="126" t="s">
        <v>170</v>
      </c>
      <c r="H163" s="129" t="s">
        <v>102</v>
      </c>
      <c r="I163" s="262" t="s">
        <v>386</v>
      </c>
      <c r="J163" s="262" t="s">
        <v>34</v>
      </c>
      <c r="K163" s="27" t="s">
        <v>35</v>
      </c>
      <c r="L163" s="24">
        <v>0</v>
      </c>
      <c r="M163" s="24">
        <v>0</v>
      </c>
      <c r="N163" s="97">
        <v>0</v>
      </c>
    </row>
    <row r="164" spans="1:14" s="10" customFormat="1" ht="18.75" x14ac:dyDescent="0.3">
      <c r="A164" s="164"/>
      <c r="B164" s="258"/>
      <c r="C164" s="255"/>
      <c r="D164" s="173"/>
      <c r="E164" s="127"/>
      <c r="F164" s="245"/>
      <c r="G164" s="127"/>
      <c r="H164" s="129"/>
      <c r="I164" s="262"/>
      <c r="J164" s="262"/>
      <c r="K164" s="6" t="s">
        <v>14</v>
      </c>
      <c r="L164" s="18">
        <v>385.3</v>
      </c>
      <c r="M164" s="18">
        <v>380</v>
      </c>
      <c r="N164" s="68">
        <v>400</v>
      </c>
    </row>
    <row r="165" spans="1:14" s="10" customFormat="1" ht="18.75" x14ac:dyDescent="0.3">
      <c r="A165" s="164"/>
      <c r="B165" s="258"/>
      <c r="C165" s="255"/>
      <c r="D165" s="173"/>
      <c r="E165" s="127"/>
      <c r="F165" s="245"/>
      <c r="G165" s="127"/>
      <c r="H165" s="129"/>
      <c r="I165" s="262"/>
      <c r="J165" s="262"/>
      <c r="K165" s="6" t="s">
        <v>98</v>
      </c>
      <c r="L165" s="46">
        <v>89.3</v>
      </c>
      <c r="M165" s="18">
        <v>100</v>
      </c>
      <c r="N165" s="74">
        <v>100</v>
      </c>
    </row>
    <row r="166" spans="1:14" s="10" customFormat="1" ht="18.75" x14ac:dyDescent="0.3">
      <c r="A166" s="164"/>
      <c r="B166" s="258"/>
      <c r="C166" s="255"/>
      <c r="D166" s="173"/>
      <c r="E166" s="127"/>
      <c r="F166" s="245"/>
      <c r="G166" s="127"/>
      <c r="H166" s="129"/>
      <c r="I166" s="262"/>
      <c r="J166" s="262"/>
      <c r="K166" s="6" t="s">
        <v>319</v>
      </c>
      <c r="L166" s="18">
        <v>0</v>
      </c>
      <c r="M166" s="18">
        <v>0</v>
      </c>
      <c r="N166" s="68">
        <v>0</v>
      </c>
    </row>
    <row r="167" spans="1:14" s="10" customFormat="1" ht="18.75" x14ac:dyDescent="0.3">
      <c r="A167" s="164"/>
      <c r="B167" s="258"/>
      <c r="C167" s="255"/>
      <c r="D167" s="173"/>
      <c r="E167" s="127"/>
      <c r="F167" s="245"/>
      <c r="G167" s="127"/>
      <c r="H167" s="129"/>
      <c r="I167" s="262"/>
      <c r="J167" s="262"/>
      <c r="K167" s="6" t="s">
        <v>74</v>
      </c>
      <c r="L167" s="18">
        <v>10</v>
      </c>
      <c r="M167" s="18">
        <v>25</v>
      </c>
      <c r="N167" s="68">
        <v>25</v>
      </c>
    </row>
    <row r="168" spans="1:14" s="10" customFormat="1" ht="19.5" thickBot="1" x14ac:dyDescent="0.35">
      <c r="A168" s="164"/>
      <c r="B168" s="258"/>
      <c r="C168" s="255"/>
      <c r="D168" s="173"/>
      <c r="E168" s="127"/>
      <c r="F168" s="245"/>
      <c r="G168" s="127"/>
      <c r="H168" s="129"/>
      <c r="I168" s="262"/>
      <c r="J168" s="262"/>
      <c r="K168" s="123" t="s">
        <v>99</v>
      </c>
      <c r="L168" s="121">
        <v>14.9</v>
      </c>
      <c r="M168" s="121">
        <v>0</v>
      </c>
      <c r="N168" s="120">
        <v>0</v>
      </c>
    </row>
    <row r="169" spans="1:14" s="10" customFormat="1" ht="19.5" thickBot="1" x14ac:dyDescent="0.35">
      <c r="A169" s="164"/>
      <c r="B169" s="258"/>
      <c r="C169" s="255"/>
      <c r="D169" s="173"/>
      <c r="E169" s="127"/>
      <c r="F169" s="245"/>
      <c r="G169" s="128"/>
      <c r="H169" s="129"/>
      <c r="I169" s="262"/>
      <c r="J169" s="409"/>
      <c r="K169" s="422" t="s">
        <v>15</v>
      </c>
      <c r="L169" s="406">
        <f>SUM(L163:L168)</f>
        <v>499.5</v>
      </c>
      <c r="M169" s="406">
        <f t="shared" ref="M169:N169" si="53">SUM(M163:M168)</f>
        <v>505</v>
      </c>
      <c r="N169" s="407">
        <f t="shared" si="53"/>
        <v>525</v>
      </c>
    </row>
    <row r="170" spans="1:14" s="10" customFormat="1" ht="18.75" x14ac:dyDescent="0.3">
      <c r="A170" s="164"/>
      <c r="B170" s="258"/>
      <c r="C170" s="255"/>
      <c r="D170" s="173"/>
      <c r="E170" s="127"/>
      <c r="F170" s="245"/>
      <c r="G170" s="129" t="s">
        <v>170</v>
      </c>
      <c r="H170" s="223" t="s">
        <v>103</v>
      </c>
      <c r="I170" s="162" t="s">
        <v>104</v>
      </c>
      <c r="J170" s="262" t="s">
        <v>91</v>
      </c>
      <c r="K170" s="27" t="s">
        <v>35</v>
      </c>
      <c r="L170" s="24">
        <v>0</v>
      </c>
      <c r="M170" s="24">
        <v>0</v>
      </c>
      <c r="N170" s="97">
        <v>0</v>
      </c>
    </row>
    <row r="171" spans="1:14" s="10" customFormat="1" ht="18.75" x14ac:dyDescent="0.3">
      <c r="A171" s="164"/>
      <c r="B171" s="258"/>
      <c r="C171" s="255"/>
      <c r="D171" s="173"/>
      <c r="E171" s="127"/>
      <c r="F171" s="245"/>
      <c r="G171" s="129"/>
      <c r="H171" s="223"/>
      <c r="I171" s="162"/>
      <c r="J171" s="262"/>
      <c r="K171" s="6" t="s">
        <v>14</v>
      </c>
      <c r="L171" s="18">
        <v>385.2</v>
      </c>
      <c r="M171" s="18">
        <v>450</v>
      </c>
      <c r="N171" s="68">
        <v>460</v>
      </c>
    </row>
    <row r="172" spans="1:14" s="10" customFormat="1" ht="18.75" x14ac:dyDescent="0.3">
      <c r="A172" s="164"/>
      <c r="B172" s="258"/>
      <c r="C172" s="255"/>
      <c r="D172" s="173"/>
      <c r="E172" s="127"/>
      <c r="F172" s="245"/>
      <c r="G172" s="129"/>
      <c r="H172" s="223"/>
      <c r="I172" s="162"/>
      <c r="J172" s="262"/>
      <c r="K172" s="6" t="s">
        <v>98</v>
      </c>
      <c r="L172" s="18">
        <v>5</v>
      </c>
      <c r="M172" s="18">
        <v>7</v>
      </c>
      <c r="N172" s="68">
        <v>7</v>
      </c>
    </row>
    <row r="173" spans="1:14" s="10" customFormat="1" ht="18.75" x14ac:dyDescent="0.3">
      <c r="A173" s="164"/>
      <c r="B173" s="258"/>
      <c r="C173" s="255"/>
      <c r="D173" s="173"/>
      <c r="E173" s="127"/>
      <c r="F173" s="245"/>
      <c r="G173" s="129"/>
      <c r="H173" s="223"/>
      <c r="I173" s="162"/>
      <c r="J173" s="262"/>
      <c r="K173" s="6" t="s">
        <v>319</v>
      </c>
      <c r="L173" s="17">
        <v>15</v>
      </c>
      <c r="M173" s="18">
        <v>16</v>
      </c>
      <c r="N173" s="69">
        <v>18</v>
      </c>
    </row>
    <row r="174" spans="1:14" s="10" customFormat="1" ht="19.5" thickBot="1" x14ac:dyDescent="0.35">
      <c r="A174" s="164"/>
      <c r="B174" s="258"/>
      <c r="C174" s="255"/>
      <c r="D174" s="173"/>
      <c r="E174" s="127"/>
      <c r="F174" s="245"/>
      <c r="G174" s="129"/>
      <c r="H174" s="223"/>
      <c r="I174" s="162"/>
      <c r="J174" s="262"/>
      <c r="K174" s="123" t="s">
        <v>99</v>
      </c>
      <c r="L174" s="121">
        <v>2.8</v>
      </c>
      <c r="M174" s="121">
        <v>0</v>
      </c>
      <c r="N174" s="120">
        <v>0</v>
      </c>
    </row>
    <row r="175" spans="1:14" s="10" customFormat="1" ht="19.5" thickBot="1" x14ac:dyDescent="0.35">
      <c r="A175" s="164"/>
      <c r="B175" s="258"/>
      <c r="C175" s="255"/>
      <c r="D175" s="173"/>
      <c r="E175" s="127"/>
      <c r="F175" s="245"/>
      <c r="G175" s="129"/>
      <c r="H175" s="224"/>
      <c r="I175" s="149"/>
      <c r="J175" s="453"/>
      <c r="K175" s="422" t="s">
        <v>15</v>
      </c>
      <c r="L175" s="406">
        <f>SUM(L170:L174)</f>
        <v>408</v>
      </c>
      <c r="M175" s="406">
        <f t="shared" ref="M175:N175" si="54">SUM(M170:M174)</f>
        <v>473</v>
      </c>
      <c r="N175" s="407">
        <f t="shared" si="54"/>
        <v>485</v>
      </c>
    </row>
    <row r="176" spans="1:14" s="10" customFormat="1" ht="19.5" thickBot="1" x14ac:dyDescent="0.35">
      <c r="A176" s="165"/>
      <c r="B176" s="259"/>
      <c r="C176" s="256"/>
      <c r="D176" s="174"/>
      <c r="E176" s="128"/>
      <c r="F176" s="246"/>
      <c r="G176" s="130"/>
      <c r="H176" s="227" t="s">
        <v>31</v>
      </c>
      <c r="I176" s="228"/>
      <c r="J176" s="228"/>
      <c r="K176" s="229"/>
      <c r="L176" s="92">
        <f>L155+L162+L169+L175</f>
        <v>2279.6</v>
      </c>
      <c r="M176" s="92">
        <f t="shared" ref="M176:N176" si="55">M155+M162+M169+M175</f>
        <v>2512.4</v>
      </c>
      <c r="N176" s="93">
        <f t="shared" si="55"/>
        <v>2559.5</v>
      </c>
    </row>
    <row r="177" spans="1:14" s="10" customFormat="1" ht="19.5" thickBot="1" x14ac:dyDescent="0.35">
      <c r="A177" s="66">
        <v>3</v>
      </c>
      <c r="B177" s="35">
        <v>2</v>
      </c>
      <c r="C177" s="36">
        <v>2</v>
      </c>
      <c r="D177" s="81">
        <v>1</v>
      </c>
      <c r="E177" s="241" t="s">
        <v>37</v>
      </c>
      <c r="F177" s="242"/>
      <c r="G177" s="242"/>
      <c r="H177" s="243"/>
      <c r="I177" s="243"/>
      <c r="J177" s="243"/>
      <c r="K177" s="243"/>
      <c r="L177" s="448">
        <f>L144+L148+L176</f>
        <v>6914.6</v>
      </c>
      <c r="M177" s="449">
        <f t="shared" ref="M177:N177" si="56">M144+M148+M176</f>
        <v>2781.4</v>
      </c>
      <c r="N177" s="450">
        <f t="shared" si="56"/>
        <v>2818.5</v>
      </c>
    </row>
    <row r="178" spans="1:14" s="10" customFormat="1" ht="19.5" thickBot="1" x14ac:dyDescent="0.35">
      <c r="A178" s="66">
        <v>3</v>
      </c>
      <c r="B178" s="35">
        <v>2</v>
      </c>
      <c r="C178" s="36">
        <v>2</v>
      </c>
      <c r="D178" s="131" t="s">
        <v>42</v>
      </c>
      <c r="E178" s="132"/>
      <c r="F178" s="132"/>
      <c r="G178" s="132"/>
      <c r="H178" s="132"/>
      <c r="I178" s="132"/>
      <c r="J178" s="132"/>
      <c r="K178" s="132"/>
      <c r="L178" s="476">
        <f>L177</f>
        <v>6914.6</v>
      </c>
      <c r="M178" s="477">
        <f t="shared" ref="M178:N178" si="57">M177</f>
        <v>2781.4</v>
      </c>
      <c r="N178" s="478">
        <f t="shared" si="57"/>
        <v>2818.5</v>
      </c>
    </row>
    <row r="179" spans="1:14" s="10" customFormat="1" ht="18.75" x14ac:dyDescent="0.3">
      <c r="A179" s="66">
        <v>3</v>
      </c>
      <c r="B179" s="15">
        <v>2</v>
      </c>
      <c r="C179" s="28">
        <v>3</v>
      </c>
      <c r="D179" s="28"/>
      <c r="E179" s="499"/>
      <c r="F179" s="498" t="s">
        <v>105</v>
      </c>
      <c r="G179" s="488"/>
      <c r="H179" s="488"/>
      <c r="I179" s="488"/>
      <c r="J179" s="488"/>
      <c r="K179" s="488"/>
      <c r="L179" s="488"/>
      <c r="M179" s="488"/>
      <c r="N179" s="489"/>
    </row>
    <row r="180" spans="1:14" s="10" customFormat="1" ht="18.75" x14ac:dyDescent="0.3">
      <c r="A180" s="75">
        <v>3</v>
      </c>
      <c r="B180" s="49">
        <v>2</v>
      </c>
      <c r="C180" s="50">
        <v>3</v>
      </c>
      <c r="D180" s="51">
        <v>1</v>
      </c>
      <c r="E180" s="29" t="s">
        <v>9</v>
      </c>
      <c r="F180" s="479" t="s">
        <v>301</v>
      </c>
      <c r="G180" s="480"/>
      <c r="H180" s="480"/>
      <c r="I180" s="480"/>
      <c r="J180" s="480"/>
      <c r="K180" s="480"/>
      <c r="L180" s="480"/>
      <c r="M180" s="480"/>
      <c r="N180" s="481"/>
    </row>
    <row r="181" spans="1:14" s="10" customFormat="1" ht="30" customHeight="1" x14ac:dyDescent="0.3">
      <c r="A181" s="238">
        <v>3</v>
      </c>
      <c r="B181" s="233">
        <v>2</v>
      </c>
      <c r="C181" s="236">
        <v>3</v>
      </c>
      <c r="D181" s="237">
        <v>1</v>
      </c>
      <c r="E181" s="129">
        <v>1</v>
      </c>
      <c r="F181" s="244" t="s">
        <v>162</v>
      </c>
      <c r="G181" s="126" t="s">
        <v>169</v>
      </c>
      <c r="H181" s="126" t="s">
        <v>106</v>
      </c>
      <c r="I181" s="149" t="s">
        <v>107</v>
      </c>
      <c r="J181" s="149" t="s">
        <v>108</v>
      </c>
      <c r="K181" s="126" t="s">
        <v>14</v>
      </c>
      <c r="L181" s="133">
        <v>25</v>
      </c>
      <c r="M181" s="133">
        <v>15</v>
      </c>
      <c r="N181" s="135">
        <v>15</v>
      </c>
    </row>
    <row r="182" spans="1:14" s="10" customFormat="1" ht="15.75" customHeight="1" thickBot="1" x14ac:dyDescent="0.35">
      <c r="A182" s="239"/>
      <c r="B182" s="234"/>
      <c r="C182" s="236"/>
      <c r="D182" s="237"/>
      <c r="E182" s="129"/>
      <c r="F182" s="245"/>
      <c r="G182" s="127"/>
      <c r="H182" s="127"/>
      <c r="I182" s="150"/>
      <c r="J182" s="150"/>
      <c r="K182" s="127"/>
      <c r="L182" s="134"/>
      <c r="M182" s="134"/>
      <c r="N182" s="136"/>
    </row>
    <row r="183" spans="1:14" s="10" customFormat="1" ht="19.5" thickBot="1" x14ac:dyDescent="0.35">
      <c r="A183" s="239"/>
      <c r="B183" s="234"/>
      <c r="C183" s="236"/>
      <c r="D183" s="237"/>
      <c r="E183" s="129"/>
      <c r="F183" s="245"/>
      <c r="G183" s="128"/>
      <c r="H183" s="128"/>
      <c r="I183" s="253"/>
      <c r="J183" s="246"/>
      <c r="K183" s="405" t="s">
        <v>15</v>
      </c>
      <c r="L183" s="415">
        <f>SUM(L181)</f>
        <v>25</v>
      </c>
      <c r="M183" s="415">
        <f t="shared" ref="M183:N183" si="58">SUM(M181)</f>
        <v>15</v>
      </c>
      <c r="N183" s="416">
        <f t="shared" si="58"/>
        <v>15</v>
      </c>
    </row>
    <row r="184" spans="1:14" s="10" customFormat="1" ht="19.5" thickBot="1" x14ac:dyDescent="0.35">
      <c r="A184" s="239"/>
      <c r="B184" s="234"/>
      <c r="C184" s="236"/>
      <c r="D184" s="237"/>
      <c r="E184" s="129"/>
      <c r="F184" s="245"/>
      <c r="G184" s="129" t="s">
        <v>169</v>
      </c>
      <c r="H184" s="247" t="s">
        <v>109</v>
      </c>
      <c r="I184" s="249" t="s">
        <v>383</v>
      </c>
      <c r="J184" s="251" t="s">
        <v>110</v>
      </c>
      <c r="K184" s="2" t="s">
        <v>14</v>
      </c>
      <c r="L184" s="20">
        <v>1</v>
      </c>
      <c r="M184" s="20">
        <v>1</v>
      </c>
      <c r="N184" s="408">
        <v>1</v>
      </c>
    </row>
    <row r="185" spans="1:14" s="10" customFormat="1" ht="41.25" customHeight="1" thickBot="1" x14ac:dyDescent="0.35">
      <c r="A185" s="239"/>
      <c r="B185" s="234"/>
      <c r="C185" s="236"/>
      <c r="D185" s="237"/>
      <c r="E185" s="129"/>
      <c r="F185" s="245"/>
      <c r="G185" s="129"/>
      <c r="H185" s="248"/>
      <c r="I185" s="250"/>
      <c r="J185" s="323"/>
      <c r="K185" s="405" t="s">
        <v>15</v>
      </c>
      <c r="L185" s="415">
        <f>SUM(L184)</f>
        <v>1</v>
      </c>
      <c r="M185" s="415">
        <f t="shared" ref="M185:N185" si="59">SUM(M184)</f>
        <v>1</v>
      </c>
      <c r="N185" s="416">
        <f t="shared" si="59"/>
        <v>1</v>
      </c>
    </row>
    <row r="186" spans="1:14" s="10" customFormat="1" ht="19.5" thickBot="1" x14ac:dyDescent="0.35">
      <c r="A186" s="239"/>
      <c r="B186" s="235"/>
      <c r="C186" s="236"/>
      <c r="D186" s="237"/>
      <c r="E186" s="129"/>
      <c r="F186" s="246"/>
      <c r="G186" s="130"/>
      <c r="H186" s="227" t="s">
        <v>31</v>
      </c>
      <c r="I186" s="228"/>
      <c r="J186" s="228"/>
      <c r="K186" s="229"/>
      <c r="L186" s="92">
        <f>L185+L183</f>
        <v>26</v>
      </c>
      <c r="M186" s="92">
        <f t="shared" ref="M186:N186" si="60">M185+M183</f>
        <v>16</v>
      </c>
      <c r="N186" s="93">
        <f t="shared" si="60"/>
        <v>16</v>
      </c>
    </row>
    <row r="187" spans="1:14" s="10" customFormat="1" ht="19.5" thickBot="1" x14ac:dyDescent="0.35">
      <c r="A187" s="240"/>
      <c r="B187" s="52">
        <v>2</v>
      </c>
      <c r="C187" s="53">
        <v>3</v>
      </c>
      <c r="D187" s="29">
        <v>1</v>
      </c>
      <c r="E187" s="54"/>
      <c r="F187" s="218" t="s">
        <v>37</v>
      </c>
      <c r="G187" s="219"/>
      <c r="H187" s="220"/>
      <c r="I187" s="220"/>
      <c r="J187" s="220"/>
      <c r="K187" s="220"/>
      <c r="L187" s="490">
        <f>SUM(L186)</f>
        <v>26</v>
      </c>
      <c r="M187" s="491">
        <f t="shared" ref="M187:N188" si="61">SUM(M186)</f>
        <v>16</v>
      </c>
      <c r="N187" s="492">
        <f t="shared" si="61"/>
        <v>16</v>
      </c>
    </row>
    <row r="188" spans="1:14" s="10" customFormat="1" ht="19.5" thickBot="1" x14ac:dyDescent="0.35">
      <c r="A188" s="76">
        <v>3</v>
      </c>
      <c r="B188" s="55">
        <v>2</v>
      </c>
      <c r="C188" s="56">
        <v>3</v>
      </c>
      <c r="D188" s="131" t="s">
        <v>42</v>
      </c>
      <c r="E188" s="132"/>
      <c r="F188" s="132"/>
      <c r="G188" s="132"/>
      <c r="H188" s="132"/>
      <c r="I188" s="132"/>
      <c r="J188" s="132"/>
      <c r="K188" s="132"/>
      <c r="L188" s="476">
        <f>SUM(L187)</f>
        <v>26</v>
      </c>
      <c r="M188" s="477">
        <f t="shared" si="61"/>
        <v>16</v>
      </c>
      <c r="N188" s="478">
        <f t="shared" si="61"/>
        <v>16</v>
      </c>
    </row>
    <row r="189" spans="1:14" s="10" customFormat="1" ht="18.75" x14ac:dyDescent="0.3">
      <c r="A189" s="66">
        <v>3</v>
      </c>
      <c r="B189" s="47">
        <v>3</v>
      </c>
      <c r="C189" s="48"/>
      <c r="D189" s="48"/>
      <c r="E189" s="57"/>
      <c r="F189" s="493" t="s">
        <v>387</v>
      </c>
      <c r="G189" s="494"/>
      <c r="H189" s="494"/>
      <c r="I189" s="494"/>
      <c r="J189" s="494"/>
      <c r="K189" s="494"/>
      <c r="L189" s="495"/>
      <c r="M189" s="496"/>
      <c r="N189" s="497"/>
    </row>
    <row r="190" spans="1:14" s="10" customFormat="1" ht="18.75" x14ac:dyDescent="0.3">
      <c r="A190" s="66">
        <v>3</v>
      </c>
      <c r="B190" s="15">
        <v>3</v>
      </c>
      <c r="C190" s="36">
        <v>3</v>
      </c>
      <c r="D190" s="36"/>
      <c r="E190" s="42"/>
      <c r="F190" s="432" t="s">
        <v>111</v>
      </c>
      <c r="G190" s="433"/>
      <c r="H190" s="433"/>
      <c r="I190" s="433"/>
      <c r="J190" s="433"/>
      <c r="K190" s="433"/>
      <c r="L190" s="433"/>
      <c r="M190" s="433"/>
      <c r="N190" s="434"/>
    </row>
    <row r="191" spans="1:14" s="10" customFormat="1" ht="18.75" x14ac:dyDescent="0.3">
      <c r="A191" s="66">
        <v>3</v>
      </c>
      <c r="B191" s="15">
        <v>3</v>
      </c>
      <c r="C191" s="28">
        <v>3</v>
      </c>
      <c r="D191" s="29">
        <v>5</v>
      </c>
      <c r="E191" s="29" t="s">
        <v>9</v>
      </c>
      <c r="F191" s="479" t="s">
        <v>112</v>
      </c>
      <c r="G191" s="480"/>
      <c r="H191" s="480"/>
      <c r="I191" s="480"/>
      <c r="J191" s="480"/>
      <c r="K191" s="480"/>
      <c r="L191" s="480"/>
      <c r="M191" s="480"/>
      <c r="N191" s="481"/>
    </row>
    <row r="192" spans="1:14" s="10" customFormat="1" ht="18.75" customHeight="1" x14ac:dyDescent="0.3">
      <c r="A192" s="230">
        <v>3</v>
      </c>
      <c r="B192" s="233">
        <v>3</v>
      </c>
      <c r="C192" s="236">
        <v>3</v>
      </c>
      <c r="D192" s="237">
        <v>5</v>
      </c>
      <c r="E192" s="129">
        <v>1</v>
      </c>
      <c r="F192" s="162" t="s">
        <v>163</v>
      </c>
      <c r="G192" s="129" t="s">
        <v>168</v>
      </c>
      <c r="H192" s="223" t="s">
        <v>113</v>
      </c>
      <c r="I192" s="162" t="s">
        <v>114</v>
      </c>
      <c r="J192" s="162" t="s">
        <v>115</v>
      </c>
      <c r="K192" s="129" t="s">
        <v>14</v>
      </c>
      <c r="L192" s="225">
        <v>15</v>
      </c>
      <c r="M192" s="226">
        <v>10</v>
      </c>
      <c r="N192" s="221">
        <v>10</v>
      </c>
    </row>
    <row r="193" spans="1:14" s="10" customFormat="1" ht="19.5" thickBot="1" x14ac:dyDescent="0.35">
      <c r="A193" s="231"/>
      <c r="B193" s="234"/>
      <c r="C193" s="236"/>
      <c r="D193" s="237"/>
      <c r="E193" s="129"/>
      <c r="F193" s="162"/>
      <c r="G193" s="129"/>
      <c r="H193" s="223"/>
      <c r="I193" s="162"/>
      <c r="J193" s="162"/>
      <c r="K193" s="126"/>
      <c r="L193" s="404"/>
      <c r="M193" s="133"/>
      <c r="N193" s="136"/>
    </row>
    <row r="194" spans="1:14" s="10" customFormat="1" ht="19.5" thickBot="1" x14ac:dyDescent="0.35">
      <c r="A194" s="231"/>
      <c r="B194" s="234"/>
      <c r="C194" s="236"/>
      <c r="D194" s="237"/>
      <c r="E194" s="129"/>
      <c r="F194" s="162"/>
      <c r="G194" s="129"/>
      <c r="H194" s="224"/>
      <c r="I194" s="149"/>
      <c r="J194" s="244"/>
      <c r="K194" s="405" t="s">
        <v>15</v>
      </c>
      <c r="L194" s="415">
        <f>SUM(L192)</f>
        <v>15</v>
      </c>
      <c r="M194" s="415">
        <f>M192</f>
        <v>10</v>
      </c>
      <c r="N194" s="416">
        <v>10</v>
      </c>
    </row>
    <row r="195" spans="1:14" s="10" customFormat="1" ht="19.5" thickBot="1" x14ac:dyDescent="0.35">
      <c r="A195" s="232"/>
      <c r="B195" s="235"/>
      <c r="C195" s="236"/>
      <c r="D195" s="237"/>
      <c r="E195" s="129"/>
      <c r="F195" s="162"/>
      <c r="G195" s="130"/>
      <c r="H195" s="227" t="s">
        <v>31</v>
      </c>
      <c r="I195" s="228"/>
      <c r="J195" s="228"/>
      <c r="K195" s="229"/>
      <c r="L195" s="92">
        <f t="shared" ref="L195:L196" si="62">SUM(L194)</f>
        <v>15</v>
      </c>
      <c r="M195" s="92">
        <f t="shared" ref="M195:M197" si="63">M194</f>
        <v>10</v>
      </c>
      <c r="N195" s="93">
        <v>10</v>
      </c>
    </row>
    <row r="196" spans="1:14" s="10" customFormat="1" ht="19.5" thickBot="1" x14ac:dyDescent="0.35">
      <c r="A196" s="77">
        <v>3</v>
      </c>
      <c r="B196" s="52">
        <v>3</v>
      </c>
      <c r="C196" s="53">
        <v>3</v>
      </c>
      <c r="D196" s="29">
        <v>5</v>
      </c>
      <c r="E196" s="218" t="s">
        <v>37</v>
      </c>
      <c r="F196" s="219"/>
      <c r="G196" s="219"/>
      <c r="H196" s="220"/>
      <c r="I196" s="220"/>
      <c r="J196" s="220"/>
      <c r="K196" s="220"/>
      <c r="L196" s="490">
        <f t="shared" si="62"/>
        <v>15</v>
      </c>
      <c r="M196" s="491">
        <f t="shared" si="63"/>
        <v>10</v>
      </c>
      <c r="N196" s="492">
        <v>10</v>
      </c>
    </row>
    <row r="197" spans="1:14" s="10" customFormat="1" ht="19.5" thickBot="1" x14ac:dyDescent="0.35">
      <c r="A197" s="77">
        <v>3</v>
      </c>
      <c r="B197" s="55">
        <v>3</v>
      </c>
      <c r="C197" s="56">
        <v>3</v>
      </c>
      <c r="D197" s="131" t="s">
        <v>42</v>
      </c>
      <c r="E197" s="132"/>
      <c r="F197" s="132"/>
      <c r="G197" s="132"/>
      <c r="H197" s="132"/>
      <c r="I197" s="132"/>
      <c r="J197" s="132"/>
      <c r="K197" s="132"/>
      <c r="L197" s="476">
        <f>SUM(L196)</f>
        <v>15</v>
      </c>
      <c r="M197" s="477">
        <f t="shared" si="63"/>
        <v>10</v>
      </c>
      <c r="N197" s="478">
        <f>N196</f>
        <v>10</v>
      </c>
    </row>
    <row r="198" spans="1:14" s="10" customFormat="1" ht="19.5" thickBot="1" x14ac:dyDescent="0.35">
      <c r="A198" s="78"/>
      <c r="B198" s="79"/>
      <c r="C198" s="216" t="s">
        <v>116</v>
      </c>
      <c r="D198" s="217"/>
      <c r="E198" s="217"/>
      <c r="F198" s="217"/>
      <c r="G198" s="217"/>
      <c r="H198" s="217"/>
      <c r="I198" s="217"/>
      <c r="J198" s="217"/>
      <c r="K198" s="217"/>
      <c r="L198" s="500">
        <f>SUM(L53+L113+L178+L188+L197)</f>
        <v>10931.2</v>
      </c>
      <c r="M198" s="501">
        <f t="shared" ref="M198:N198" si="64">SUM(M53+M113+M178+M188+M197)</f>
        <v>3643.2</v>
      </c>
      <c r="N198" s="502">
        <f t="shared" si="64"/>
        <v>5838.3</v>
      </c>
    </row>
    <row r="199" spans="1:14" s="58" customFormat="1" ht="19.5" thickBot="1" x14ac:dyDescent="0.35"/>
    <row r="200" spans="1:14" ht="19.5" thickBot="1" x14ac:dyDescent="0.3">
      <c r="A200" s="204" t="s">
        <v>125</v>
      </c>
      <c r="B200" s="205"/>
      <c r="C200" s="205"/>
      <c r="D200" s="205"/>
      <c r="E200" s="205"/>
      <c r="F200" s="205"/>
      <c r="G200" s="205"/>
      <c r="H200" s="205"/>
      <c r="I200" s="205"/>
      <c r="J200" s="205"/>
      <c r="K200" s="205"/>
      <c r="L200" s="205"/>
      <c r="M200" s="205"/>
      <c r="N200" s="206"/>
    </row>
    <row r="201" spans="1:14" ht="18.75" x14ac:dyDescent="0.3">
      <c r="A201" s="59"/>
      <c r="B201" s="59"/>
      <c r="C201" s="59"/>
      <c r="D201" s="59"/>
      <c r="E201" s="59"/>
      <c r="F201" s="59"/>
      <c r="G201" s="59"/>
      <c r="H201" s="59"/>
      <c r="I201" s="59"/>
      <c r="J201" s="59"/>
      <c r="K201" s="59"/>
      <c r="L201" s="59"/>
      <c r="M201" s="59"/>
      <c r="N201" s="59"/>
    </row>
    <row r="202" spans="1:14" ht="19.5" thickBot="1" x14ac:dyDescent="0.35">
      <c r="A202" s="59"/>
      <c r="B202" s="59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</row>
    <row r="203" spans="1:14" ht="38.25" thickBot="1" x14ac:dyDescent="0.35">
      <c r="A203" s="59"/>
      <c r="B203" s="59"/>
      <c r="C203" s="59"/>
      <c r="D203" s="207" t="s">
        <v>126</v>
      </c>
      <c r="E203" s="208"/>
      <c r="F203" s="208"/>
      <c r="G203" s="208"/>
      <c r="H203" s="208"/>
      <c r="I203" s="208"/>
      <c r="J203" s="208"/>
      <c r="K203" s="60"/>
      <c r="L203" s="61" t="s">
        <v>127</v>
      </c>
      <c r="M203" s="61" t="s">
        <v>128</v>
      </c>
      <c r="N203" s="62" t="s">
        <v>129</v>
      </c>
    </row>
    <row r="204" spans="1:14" ht="19.5" thickBot="1" x14ac:dyDescent="0.35">
      <c r="A204" s="59"/>
      <c r="B204" s="59"/>
      <c r="C204" s="59"/>
      <c r="D204" s="209" t="s">
        <v>130</v>
      </c>
      <c r="E204" s="210"/>
      <c r="F204" s="210"/>
      <c r="G204" s="210"/>
      <c r="H204" s="210"/>
      <c r="I204" s="210"/>
      <c r="J204" s="210"/>
      <c r="K204" s="211"/>
      <c r="L204" s="63"/>
      <c r="M204" s="63"/>
      <c r="N204" s="63"/>
    </row>
    <row r="205" spans="1:14" ht="19.5" thickBot="1" x14ac:dyDescent="0.35">
      <c r="A205" s="59"/>
      <c r="B205" s="59"/>
      <c r="C205" s="59"/>
      <c r="D205" s="190" t="s">
        <v>131</v>
      </c>
      <c r="E205" s="191"/>
      <c r="F205" s="191"/>
      <c r="G205" s="191"/>
      <c r="H205" s="191"/>
      <c r="I205" s="191"/>
      <c r="J205" s="191"/>
      <c r="K205" s="191"/>
      <c r="L205" s="107">
        <f>L206+L214+L215</f>
        <v>7740.1</v>
      </c>
      <c r="M205" s="107">
        <f>M206+M214+M215</f>
        <v>3403.1000000000004</v>
      </c>
      <c r="N205" s="107">
        <f t="shared" ref="N205" si="65">N206+N214+N215</f>
        <v>5711.8</v>
      </c>
    </row>
    <row r="206" spans="1:14" ht="19.5" thickBot="1" x14ac:dyDescent="0.35">
      <c r="A206" s="59"/>
      <c r="B206" s="59"/>
      <c r="C206" s="59"/>
      <c r="D206" s="212" t="s">
        <v>132</v>
      </c>
      <c r="E206" s="213"/>
      <c r="F206" s="213"/>
      <c r="G206" s="213"/>
      <c r="H206" s="213"/>
      <c r="I206" s="213"/>
      <c r="J206" s="213"/>
      <c r="K206" s="214"/>
      <c r="L206" s="108">
        <f>SUM(L207:L213)</f>
        <v>4806.5999999999995</v>
      </c>
      <c r="M206" s="108">
        <f t="shared" ref="M206:N206" si="66">SUM(M207:M213)</f>
        <v>3403.1000000000004</v>
      </c>
      <c r="N206" s="108">
        <f t="shared" si="66"/>
        <v>5711.8</v>
      </c>
    </row>
    <row r="207" spans="1:14" ht="36.75" customHeight="1" x14ac:dyDescent="0.3">
      <c r="A207" s="59"/>
      <c r="B207" s="59"/>
      <c r="C207" s="59"/>
      <c r="D207" s="199" t="s">
        <v>133</v>
      </c>
      <c r="E207" s="200"/>
      <c r="F207" s="200"/>
      <c r="G207" s="200"/>
      <c r="H207" s="200"/>
      <c r="I207" s="200"/>
      <c r="J207" s="200"/>
      <c r="K207" s="215"/>
      <c r="L207" s="109">
        <f>SUMIF(K10:K196,"SBB", L10:L196)</f>
        <v>4369.7</v>
      </c>
      <c r="M207" s="109">
        <f>SUMIF(K10:K196,"SBB", M10:M196)</f>
        <v>3094.8</v>
      </c>
      <c r="N207" s="109">
        <f>SUMIF(K10:K196,"SBB", N10:N196)</f>
        <v>5277.8</v>
      </c>
    </row>
    <row r="208" spans="1:14" ht="18.75" x14ac:dyDescent="0.3">
      <c r="A208" s="59"/>
      <c r="B208" s="59"/>
      <c r="C208" s="59"/>
      <c r="D208" s="201" t="s">
        <v>134</v>
      </c>
      <c r="E208" s="202"/>
      <c r="F208" s="202"/>
      <c r="G208" s="202"/>
      <c r="H208" s="202"/>
      <c r="I208" s="202"/>
      <c r="J208" s="202"/>
      <c r="K208" s="203"/>
      <c r="L208" s="109">
        <f>SUMIF(K10:K196,"AAP", L10:L196)</f>
        <v>0</v>
      </c>
      <c r="M208" s="109">
        <f>SUMIF(K10:K196,"AAP", M10:M196)</f>
        <v>0</v>
      </c>
      <c r="N208" s="109">
        <f>SUMIF(K11:K197,"AAP", N10:N196)</f>
        <v>0</v>
      </c>
    </row>
    <row r="209" spans="1:14" ht="18.75" x14ac:dyDescent="0.3">
      <c r="A209" s="59"/>
      <c r="B209" s="59"/>
      <c r="C209" s="59"/>
      <c r="D209" s="201" t="s">
        <v>135</v>
      </c>
      <c r="E209" s="202"/>
      <c r="F209" s="202"/>
      <c r="G209" s="202"/>
      <c r="H209" s="202"/>
      <c r="I209" s="202"/>
      <c r="J209" s="202"/>
      <c r="K209" s="203"/>
      <c r="L209" s="109">
        <f>SUMIF(K10:K196,"VSP", L10:L196)</f>
        <v>0</v>
      </c>
      <c r="M209" s="109">
        <f>SUMIF(K10:K196,"VSP", M10:M196)</f>
        <v>0</v>
      </c>
      <c r="N209" s="109">
        <f>SUMIF(K10:K196,"VSP", N10:N196)</f>
        <v>0</v>
      </c>
    </row>
    <row r="210" spans="1:14" ht="18.75" x14ac:dyDescent="0.3">
      <c r="A210" s="59"/>
      <c r="B210" s="59"/>
      <c r="C210" s="59"/>
      <c r="D210" s="201" t="s">
        <v>136</v>
      </c>
      <c r="E210" s="202"/>
      <c r="F210" s="202"/>
      <c r="G210" s="202"/>
      <c r="H210" s="202"/>
      <c r="I210" s="202"/>
      <c r="J210" s="202"/>
      <c r="K210" s="203"/>
      <c r="L210" s="109">
        <f>SUMIF(K10:K196,"VB", L10:L196)</f>
        <v>138.4</v>
      </c>
      <c r="M210" s="109">
        <f>SUMIF(K10:K196,"VB", M10:M196)</f>
        <v>99.5</v>
      </c>
      <c r="N210" s="109">
        <f>SUMIF(K11:K197,"VB", N10:N196)</f>
        <v>219.1</v>
      </c>
    </row>
    <row r="211" spans="1:14" ht="18.75" x14ac:dyDescent="0.3">
      <c r="A211" s="59"/>
      <c r="B211" s="59"/>
      <c r="C211" s="59"/>
      <c r="D211" s="201" t="s">
        <v>137</v>
      </c>
      <c r="E211" s="202"/>
      <c r="F211" s="202"/>
      <c r="G211" s="202"/>
      <c r="H211" s="202"/>
      <c r="I211" s="202"/>
      <c r="J211" s="202"/>
      <c r="K211" s="203"/>
      <c r="L211" s="109">
        <f>SUMIF(K10:K196,"KPP", L10:L196)</f>
        <v>0</v>
      </c>
      <c r="M211" s="109">
        <f>SUMIF(K10:K196,"KPP", M10:M196)</f>
        <v>0</v>
      </c>
      <c r="N211" s="109">
        <f>SUMIF(K10:K196,"KPP", N10:N196)</f>
        <v>0</v>
      </c>
    </row>
    <row r="212" spans="1:14" ht="18.75" x14ac:dyDescent="0.3">
      <c r="A212" s="59"/>
      <c r="B212" s="59"/>
      <c r="C212" s="59"/>
      <c r="D212" s="201" t="s">
        <v>138</v>
      </c>
      <c r="E212" s="202"/>
      <c r="F212" s="202"/>
      <c r="G212" s="202"/>
      <c r="H212" s="202"/>
      <c r="I212" s="202"/>
      <c r="J212" s="202"/>
      <c r="K212" s="203"/>
      <c r="L212" s="109">
        <f>SUMIF(K10:K196,"SPP", L10:L196)</f>
        <v>148.30000000000001</v>
      </c>
      <c r="M212" s="109">
        <f>SUMIF(K10:K196,"SPP", M10:M196)</f>
        <v>160</v>
      </c>
      <c r="N212" s="109">
        <f>SUMIF(K10:K196,"SPP", N10:N196)</f>
        <v>160.69999999999999</v>
      </c>
    </row>
    <row r="213" spans="1:14" ht="18.75" x14ac:dyDescent="0.3">
      <c r="A213" s="59"/>
      <c r="B213" s="59"/>
      <c r="C213" s="59"/>
      <c r="D213" s="201" t="s">
        <v>139</v>
      </c>
      <c r="E213" s="202"/>
      <c r="F213" s="202"/>
      <c r="G213" s="202"/>
      <c r="H213" s="202"/>
      <c r="I213" s="202"/>
      <c r="J213" s="202"/>
      <c r="K213" s="203"/>
      <c r="L213" s="109">
        <f>SUMIF(K10:K196,"ESF", L10:L196)</f>
        <v>150.19999999999999</v>
      </c>
      <c r="M213" s="109">
        <f>SUMIF(K10:K196,"ESF", M10:M196)</f>
        <v>48.8</v>
      </c>
      <c r="N213" s="109">
        <f>SUMIF(K10:K196,"ESF", N10:N196)</f>
        <v>54.2</v>
      </c>
    </row>
    <row r="214" spans="1:14" ht="18.75" x14ac:dyDescent="0.3">
      <c r="A214" s="59"/>
      <c r="B214" s="59"/>
      <c r="C214" s="59"/>
      <c r="D214" s="184" t="s">
        <v>140</v>
      </c>
      <c r="E214" s="185"/>
      <c r="F214" s="185"/>
      <c r="G214" s="185"/>
      <c r="H214" s="185"/>
      <c r="I214" s="185"/>
      <c r="J214" s="185"/>
      <c r="K214" s="186"/>
      <c r="L214" s="110">
        <f>SUMIF(K10:K196,"SL", L10:L196)</f>
        <v>0</v>
      </c>
      <c r="M214" s="110">
        <f>SUMIF(K10:K196,"SL", M10:M196)</f>
        <v>0</v>
      </c>
      <c r="N214" s="110">
        <f>SUMIF(K10:K196,"SL", N10:N196)</f>
        <v>0</v>
      </c>
    </row>
    <row r="215" spans="1:14" ht="19.5" thickBot="1" x14ac:dyDescent="0.35">
      <c r="A215" s="59"/>
      <c r="B215" s="59"/>
      <c r="C215" s="59"/>
      <c r="D215" s="187" t="s">
        <v>141</v>
      </c>
      <c r="E215" s="188"/>
      <c r="F215" s="188"/>
      <c r="G215" s="188"/>
      <c r="H215" s="188"/>
      <c r="I215" s="188"/>
      <c r="J215" s="188"/>
      <c r="K215" s="189"/>
      <c r="L215" s="110">
        <f>SUMIF(K10:K196,"SVA", L10:L196)</f>
        <v>2933.5000000000005</v>
      </c>
      <c r="M215" s="110">
        <f>SUMIF(K10:K196,"SVA", M10:M196)</f>
        <v>0</v>
      </c>
      <c r="N215" s="110">
        <f>SUMIF(K10:K196,"SVA", N10:N196)</f>
        <v>0</v>
      </c>
    </row>
    <row r="216" spans="1:14" ht="19.5" thickBot="1" x14ac:dyDescent="0.35">
      <c r="A216" s="59"/>
      <c r="B216" s="59"/>
      <c r="C216" s="59"/>
      <c r="D216" s="190" t="s">
        <v>142</v>
      </c>
      <c r="E216" s="191"/>
      <c r="F216" s="191"/>
      <c r="G216" s="191"/>
      <c r="H216" s="191"/>
      <c r="I216" s="191"/>
      <c r="J216" s="191"/>
      <c r="K216" s="192"/>
      <c r="L216" s="107">
        <f>L217</f>
        <v>3191.1</v>
      </c>
      <c r="M216" s="107">
        <f>M217</f>
        <v>240.1</v>
      </c>
      <c r="N216" s="107">
        <f>N217</f>
        <v>240.1</v>
      </c>
    </row>
    <row r="217" spans="1:14" ht="19.5" thickBot="1" x14ac:dyDescent="0.35">
      <c r="A217" s="59"/>
      <c r="B217" s="59"/>
      <c r="C217" s="59"/>
      <c r="D217" s="193" t="s">
        <v>143</v>
      </c>
      <c r="E217" s="194"/>
      <c r="F217" s="194"/>
      <c r="G217" s="194"/>
      <c r="H217" s="194"/>
      <c r="I217" s="194"/>
      <c r="J217" s="194"/>
      <c r="K217" s="195"/>
      <c r="L217" s="111">
        <f>SUMIF(K10:K196, "KTF", L10:L196)</f>
        <v>3191.1</v>
      </c>
      <c r="M217" s="111">
        <f>SUMIF(K10:K196, "KTF", M10:M196)</f>
        <v>240.1</v>
      </c>
      <c r="N217" s="111">
        <f>SUMIF(K10:K196, "KTF", N10:N196)</f>
        <v>240.1</v>
      </c>
    </row>
    <row r="218" spans="1:14" ht="19.5" thickBot="1" x14ac:dyDescent="0.35">
      <c r="A218" s="59"/>
      <c r="B218" s="59"/>
      <c r="C218" s="59"/>
      <c r="D218" s="196" t="s">
        <v>144</v>
      </c>
      <c r="E218" s="197"/>
      <c r="F218" s="197"/>
      <c r="G218" s="197"/>
      <c r="H218" s="197"/>
      <c r="I218" s="197"/>
      <c r="J218" s="197"/>
      <c r="K218" s="198"/>
      <c r="L218" s="112">
        <f>L216+L205</f>
        <v>10931.2</v>
      </c>
      <c r="M218" s="112">
        <f>M216+M205</f>
        <v>3643.2000000000003</v>
      </c>
      <c r="N218" s="112">
        <f>N216+N205</f>
        <v>5951.9000000000005</v>
      </c>
    </row>
    <row r="219" spans="1:14" ht="18.75" x14ac:dyDescent="0.3">
      <c r="A219" s="59"/>
      <c r="B219" s="59"/>
      <c r="C219" s="59"/>
      <c r="D219" s="199" t="s">
        <v>145</v>
      </c>
      <c r="E219" s="200"/>
      <c r="F219" s="200"/>
      <c r="G219" s="200"/>
      <c r="H219" s="200"/>
      <c r="I219" s="200"/>
      <c r="J219" s="200"/>
      <c r="K219" s="200"/>
      <c r="L219" s="113"/>
      <c r="M219" s="114"/>
      <c r="N219" s="114"/>
    </row>
    <row r="220" spans="1:14" ht="19.5" thickBot="1" x14ac:dyDescent="0.35">
      <c r="A220" s="59"/>
      <c r="B220" s="59"/>
      <c r="C220" s="59"/>
      <c r="D220" s="177" t="s">
        <v>146</v>
      </c>
      <c r="E220" s="178"/>
      <c r="F220" s="178"/>
      <c r="G220" s="178"/>
      <c r="H220" s="178"/>
      <c r="I220" s="178"/>
      <c r="J220" s="178"/>
      <c r="K220" s="178"/>
      <c r="L220" s="115">
        <f>L218-6961.9</f>
        <v>3969.3000000000011</v>
      </c>
      <c r="M220" s="116">
        <f>M218-L218</f>
        <v>-7288</v>
      </c>
      <c r="N220" s="116">
        <f>N218-M218</f>
        <v>2308.7000000000003</v>
      </c>
    </row>
    <row r="221" spans="1:14" ht="19.5" thickBot="1" x14ac:dyDescent="0.35">
      <c r="A221" s="59"/>
      <c r="B221" s="59"/>
      <c r="C221" s="59"/>
      <c r="D221" s="179" t="s">
        <v>147</v>
      </c>
      <c r="E221" s="180"/>
      <c r="F221" s="180"/>
      <c r="G221" s="180"/>
      <c r="H221" s="180"/>
      <c r="I221" s="180"/>
      <c r="J221" s="180"/>
      <c r="K221" s="181"/>
      <c r="L221" s="117">
        <f>L218</f>
        <v>10931.2</v>
      </c>
      <c r="M221" s="117">
        <f>M218</f>
        <v>3643.2000000000003</v>
      </c>
      <c r="N221" s="117">
        <f>N218</f>
        <v>5951.9000000000005</v>
      </c>
    </row>
  </sheetData>
  <mergeCells count="417">
    <mergeCell ref="A149:A176"/>
    <mergeCell ref="A116:A144"/>
    <mergeCell ref="A45:A51"/>
    <mergeCell ref="B116:B144"/>
    <mergeCell ref="A2:N2"/>
    <mergeCell ref="A3:N3"/>
    <mergeCell ref="A4:N4"/>
    <mergeCell ref="A5:A7"/>
    <mergeCell ref="B5:B7"/>
    <mergeCell ref="C5:C7"/>
    <mergeCell ref="D5:D7"/>
    <mergeCell ref="E5:E7"/>
    <mergeCell ref="F5:F7"/>
    <mergeCell ref="N5:N7"/>
    <mergeCell ref="F9:N9"/>
    <mergeCell ref="G5:G7"/>
    <mergeCell ref="H5:H7"/>
    <mergeCell ref="I5:I7"/>
    <mergeCell ref="J5:J7"/>
    <mergeCell ref="K5:K7"/>
    <mergeCell ref="L5:L7"/>
    <mergeCell ref="M5:M7"/>
    <mergeCell ref="H14:H15"/>
    <mergeCell ref="I14:I15"/>
    <mergeCell ref="J14:J15"/>
    <mergeCell ref="K11:K12"/>
    <mergeCell ref="L11:L12"/>
    <mergeCell ref="M11:M12"/>
    <mergeCell ref="N11:N12"/>
    <mergeCell ref="F10:N10"/>
    <mergeCell ref="A11:A31"/>
    <mergeCell ref="B11:B31"/>
    <mergeCell ref="C11:C31"/>
    <mergeCell ref="D11:D31"/>
    <mergeCell ref="E11:E31"/>
    <mergeCell ref="F11:F31"/>
    <mergeCell ref="H11:H13"/>
    <mergeCell ref="I11:I13"/>
    <mergeCell ref="J11:J13"/>
    <mergeCell ref="H18:H19"/>
    <mergeCell ref="I18:I19"/>
    <mergeCell ref="J18:J19"/>
    <mergeCell ref="H20:H21"/>
    <mergeCell ref="I20:I21"/>
    <mergeCell ref="J20:J21"/>
    <mergeCell ref="H16:H17"/>
    <mergeCell ref="I16:I17"/>
    <mergeCell ref="J16:J17"/>
    <mergeCell ref="H28:H30"/>
    <mergeCell ref="I28:I30"/>
    <mergeCell ref="J28:J30"/>
    <mergeCell ref="K28:K29"/>
    <mergeCell ref="L28:L29"/>
    <mergeCell ref="M28:M29"/>
    <mergeCell ref="N28:N29"/>
    <mergeCell ref="N22:N23"/>
    <mergeCell ref="H25:H27"/>
    <mergeCell ref="I25:I27"/>
    <mergeCell ref="J25:J27"/>
    <mergeCell ref="H22:H24"/>
    <mergeCell ref="I22:I24"/>
    <mergeCell ref="J22:J24"/>
    <mergeCell ref="K22:K23"/>
    <mergeCell ref="L22:L23"/>
    <mergeCell ref="M22:M23"/>
    <mergeCell ref="H39:K39"/>
    <mergeCell ref="M32:M33"/>
    <mergeCell ref="N32:N33"/>
    <mergeCell ref="H31:K31"/>
    <mergeCell ref="F32:F39"/>
    <mergeCell ref="H32:H35"/>
    <mergeCell ref="I32:I35"/>
    <mergeCell ref="J32:J35"/>
    <mergeCell ref="K32:K33"/>
    <mergeCell ref="L32:L33"/>
    <mergeCell ref="H36:H38"/>
    <mergeCell ref="I36:I38"/>
    <mergeCell ref="J36:J38"/>
    <mergeCell ref="K36:K37"/>
    <mergeCell ref="L36:L37"/>
    <mergeCell ref="M36:M37"/>
    <mergeCell ref="N36:N37"/>
    <mergeCell ref="B40:B42"/>
    <mergeCell ref="C40:C42"/>
    <mergeCell ref="D40:D42"/>
    <mergeCell ref="E40:E42"/>
    <mergeCell ref="F40:F42"/>
    <mergeCell ref="A40:A42"/>
    <mergeCell ref="B45:B51"/>
    <mergeCell ref="C45:C51"/>
    <mergeCell ref="D45:D51"/>
    <mergeCell ref="F45:F51"/>
    <mergeCell ref="H45:H48"/>
    <mergeCell ref="I45:I48"/>
    <mergeCell ref="J45:J48"/>
    <mergeCell ref="H42:K42"/>
    <mergeCell ref="E43:K43"/>
    <mergeCell ref="G40:G42"/>
    <mergeCell ref="H40:H41"/>
    <mergeCell ref="I40:I41"/>
    <mergeCell ref="J40:J41"/>
    <mergeCell ref="E44:N44"/>
    <mergeCell ref="A56:A74"/>
    <mergeCell ref="B56:B74"/>
    <mergeCell ref="C56:C74"/>
    <mergeCell ref="D56:D74"/>
    <mergeCell ref="E56:E74"/>
    <mergeCell ref="H51:K51"/>
    <mergeCell ref="E52:K52"/>
    <mergeCell ref="H49:H50"/>
    <mergeCell ref="I49:I50"/>
    <mergeCell ref="J49:J50"/>
    <mergeCell ref="H58:H59"/>
    <mergeCell ref="I58:I59"/>
    <mergeCell ref="J58:J59"/>
    <mergeCell ref="F56:F74"/>
    <mergeCell ref="H56:H57"/>
    <mergeCell ref="I56:I57"/>
    <mergeCell ref="J56:J57"/>
    <mergeCell ref="H60:H61"/>
    <mergeCell ref="I60:I61"/>
    <mergeCell ref="J60:J61"/>
    <mergeCell ref="H66:H67"/>
    <mergeCell ref="I66:I67"/>
    <mergeCell ref="J66:J67"/>
    <mergeCell ref="H64:H65"/>
    <mergeCell ref="J62:J63"/>
    <mergeCell ref="H72:H73"/>
    <mergeCell ref="I72:I73"/>
    <mergeCell ref="J72:J73"/>
    <mergeCell ref="H74:K74"/>
    <mergeCell ref="H70:H71"/>
    <mergeCell ref="I70:I71"/>
    <mergeCell ref="J70:J71"/>
    <mergeCell ref="H68:H69"/>
    <mergeCell ref="I68:I69"/>
    <mergeCell ref="J68:J69"/>
    <mergeCell ref="A75:A87"/>
    <mergeCell ref="B75:B87"/>
    <mergeCell ref="C75:C87"/>
    <mergeCell ref="D75:D87"/>
    <mergeCell ref="E75:E87"/>
    <mergeCell ref="F75:F87"/>
    <mergeCell ref="H75:H76"/>
    <mergeCell ref="I75:I76"/>
    <mergeCell ref="J75:J76"/>
    <mergeCell ref="I81:I84"/>
    <mergeCell ref="J81:J84"/>
    <mergeCell ref="G77:G80"/>
    <mergeCell ref="G81:G84"/>
    <mergeCell ref="G85:G87"/>
    <mergeCell ref="K81:K83"/>
    <mergeCell ref="L81:L83"/>
    <mergeCell ref="M81:M83"/>
    <mergeCell ref="N81:N83"/>
    <mergeCell ref="H77:H80"/>
    <mergeCell ref="I77:I80"/>
    <mergeCell ref="J77:J80"/>
    <mergeCell ref="K77:K79"/>
    <mergeCell ref="L77:L79"/>
    <mergeCell ref="M77:M79"/>
    <mergeCell ref="N77:N79"/>
    <mergeCell ref="H81:H84"/>
    <mergeCell ref="A88:A90"/>
    <mergeCell ref="B88:B90"/>
    <mergeCell ref="C88:C90"/>
    <mergeCell ref="D88:D90"/>
    <mergeCell ref="E88:E90"/>
    <mergeCell ref="F88:F90"/>
    <mergeCell ref="H88:H89"/>
    <mergeCell ref="I88:I89"/>
    <mergeCell ref="J88:J89"/>
    <mergeCell ref="G88:G90"/>
    <mergeCell ref="A99:A101"/>
    <mergeCell ref="B99:B101"/>
    <mergeCell ref="C99:C101"/>
    <mergeCell ref="D99:D101"/>
    <mergeCell ref="E99:E101"/>
    <mergeCell ref="H99:H100"/>
    <mergeCell ref="I99:I100"/>
    <mergeCell ref="J99:J100"/>
    <mergeCell ref="H96:H97"/>
    <mergeCell ref="I96:I97"/>
    <mergeCell ref="J96:J97"/>
    <mergeCell ref="A93:A98"/>
    <mergeCell ref="B93:B98"/>
    <mergeCell ref="C93:C98"/>
    <mergeCell ref="D93:D98"/>
    <mergeCell ref="E93:E98"/>
    <mergeCell ref="F93:F98"/>
    <mergeCell ref="H93:H95"/>
    <mergeCell ref="I93:I95"/>
    <mergeCell ref="J93:J95"/>
    <mergeCell ref="G93:G95"/>
    <mergeCell ref="G96:G98"/>
    <mergeCell ref="F99:F101"/>
    <mergeCell ref="A104:A111"/>
    <mergeCell ref="B104:B111"/>
    <mergeCell ref="C104:C111"/>
    <mergeCell ref="D104:D111"/>
    <mergeCell ref="E104:E111"/>
    <mergeCell ref="F104:F111"/>
    <mergeCell ref="H104:H105"/>
    <mergeCell ref="I104:I105"/>
    <mergeCell ref="J104:J105"/>
    <mergeCell ref="H111:K111"/>
    <mergeCell ref="G104:G105"/>
    <mergeCell ref="G122:G123"/>
    <mergeCell ref="G119:G121"/>
    <mergeCell ref="F112:K112"/>
    <mergeCell ref="F113:K113"/>
    <mergeCell ref="H109:H110"/>
    <mergeCell ref="I109:I110"/>
    <mergeCell ref="J109:J110"/>
    <mergeCell ref="H106:H108"/>
    <mergeCell ref="I106:I108"/>
    <mergeCell ref="J106:J108"/>
    <mergeCell ref="J116:J118"/>
    <mergeCell ref="K116:K117"/>
    <mergeCell ref="G106:G108"/>
    <mergeCell ref="G109:G111"/>
    <mergeCell ref="G116:G118"/>
    <mergeCell ref="F114:N114"/>
    <mergeCell ref="F115:N115"/>
    <mergeCell ref="M116:M117"/>
    <mergeCell ref="N116:N117"/>
    <mergeCell ref="L116:L117"/>
    <mergeCell ref="J122:J123"/>
    <mergeCell ref="H124:H126"/>
    <mergeCell ref="I124:I126"/>
    <mergeCell ref="J124:J126"/>
    <mergeCell ref="H119:H121"/>
    <mergeCell ref="I119:I121"/>
    <mergeCell ref="J119:J121"/>
    <mergeCell ref="H129:H131"/>
    <mergeCell ref="I129:I131"/>
    <mergeCell ref="H127:H128"/>
    <mergeCell ref="I127:I128"/>
    <mergeCell ref="J127:J128"/>
    <mergeCell ref="H122:H123"/>
    <mergeCell ref="I122:I123"/>
    <mergeCell ref="A145:A148"/>
    <mergeCell ref="B145:B148"/>
    <mergeCell ref="C145:C148"/>
    <mergeCell ref="D145:D148"/>
    <mergeCell ref="E145:E148"/>
    <mergeCell ref="F145:F148"/>
    <mergeCell ref="K141:K143"/>
    <mergeCell ref="L141:L143"/>
    <mergeCell ref="J129:J131"/>
    <mergeCell ref="H139:H143"/>
    <mergeCell ref="I139:I143"/>
    <mergeCell ref="J139:J143"/>
    <mergeCell ref="H135:H138"/>
    <mergeCell ref="I135:I138"/>
    <mergeCell ref="J135:J138"/>
    <mergeCell ref="H132:H134"/>
    <mergeCell ref="I132:I134"/>
    <mergeCell ref="J132:J134"/>
    <mergeCell ref="C116:C144"/>
    <mergeCell ref="D116:D144"/>
    <mergeCell ref="E116:E144"/>
    <mergeCell ref="F116:F144"/>
    <mergeCell ref="H116:H118"/>
    <mergeCell ref="I116:I118"/>
    <mergeCell ref="C149:C176"/>
    <mergeCell ref="B149:B176"/>
    <mergeCell ref="H148:K148"/>
    <mergeCell ref="G145:G148"/>
    <mergeCell ref="H145:H147"/>
    <mergeCell ref="I145:I147"/>
    <mergeCell ref="J145:J147"/>
    <mergeCell ref="H176:K176"/>
    <mergeCell ref="E149:E176"/>
    <mergeCell ref="H170:H175"/>
    <mergeCell ref="I170:I175"/>
    <mergeCell ref="J170:J175"/>
    <mergeCell ref="H163:H169"/>
    <mergeCell ref="I163:I169"/>
    <mergeCell ref="J163:J169"/>
    <mergeCell ref="H156:H162"/>
    <mergeCell ref="I156:I162"/>
    <mergeCell ref="J156:J162"/>
    <mergeCell ref="H149:H155"/>
    <mergeCell ref="I149:I155"/>
    <mergeCell ref="J149:J155"/>
    <mergeCell ref="F149:F176"/>
    <mergeCell ref="G149:G155"/>
    <mergeCell ref="A181:A187"/>
    <mergeCell ref="B181:B186"/>
    <mergeCell ref="C181:C186"/>
    <mergeCell ref="D181:D186"/>
    <mergeCell ref="E181:E186"/>
    <mergeCell ref="E177:K177"/>
    <mergeCell ref="F187:K187"/>
    <mergeCell ref="F181:F186"/>
    <mergeCell ref="H186:K186"/>
    <mergeCell ref="H184:H185"/>
    <mergeCell ref="I184:I185"/>
    <mergeCell ref="J184:J185"/>
    <mergeCell ref="K181:K182"/>
    <mergeCell ref="G181:G183"/>
    <mergeCell ref="H181:H183"/>
    <mergeCell ref="I181:I183"/>
    <mergeCell ref="J181:J183"/>
    <mergeCell ref="F179:N179"/>
    <mergeCell ref="A192:A195"/>
    <mergeCell ref="B192:B195"/>
    <mergeCell ref="C192:C195"/>
    <mergeCell ref="D192:D195"/>
    <mergeCell ref="E192:E195"/>
    <mergeCell ref="D188:K188"/>
    <mergeCell ref="F189:K189"/>
    <mergeCell ref="F190:N190"/>
    <mergeCell ref="F191:N191"/>
    <mergeCell ref="D197:K197"/>
    <mergeCell ref="C198:K198"/>
    <mergeCell ref="E196:K196"/>
    <mergeCell ref="F192:F195"/>
    <mergeCell ref="N192:N193"/>
    <mergeCell ref="H192:H194"/>
    <mergeCell ref="I192:I194"/>
    <mergeCell ref="J192:J194"/>
    <mergeCell ref="K192:K193"/>
    <mergeCell ref="L192:L193"/>
    <mergeCell ref="M192:M193"/>
    <mergeCell ref="G192:G195"/>
    <mergeCell ref="H195:K195"/>
    <mergeCell ref="D210:K210"/>
    <mergeCell ref="D211:K211"/>
    <mergeCell ref="D212:K212"/>
    <mergeCell ref="D213:K213"/>
    <mergeCell ref="A200:N200"/>
    <mergeCell ref="D203:J203"/>
    <mergeCell ref="D204:K204"/>
    <mergeCell ref="D205:K205"/>
    <mergeCell ref="D206:K206"/>
    <mergeCell ref="D207:K207"/>
    <mergeCell ref="A32:A39"/>
    <mergeCell ref="B32:B39"/>
    <mergeCell ref="C32:C39"/>
    <mergeCell ref="D32:D39"/>
    <mergeCell ref="E32:E39"/>
    <mergeCell ref="G32:G39"/>
    <mergeCell ref="D220:K220"/>
    <mergeCell ref="D221:K221"/>
    <mergeCell ref="G11:G13"/>
    <mergeCell ref="G14:G15"/>
    <mergeCell ref="G16:G17"/>
    <mergeCell ref="G18:G19"/>
    <mergeCell ref="G20:G21"/>
    <mergeCell ref="G22:G24"/>
    <mergeCell ref="G25:G27"/>
    <mergeCell ref="G28:G31"/>
    <mergeCell ref="D214:K214"/>
    <mergeCell ref="D215:K215"/>
    <mergeCell ref="D216:K216"/>
    <mergeCell ref="D217:K217"/>
    <mergeCell ref="D218:K218"/>
    <mergeCell ref="D219:K219"/>
    <mergeCell ref="D208:K208"/>
    <mergeCell ref="D209:K209"/>
    <mergeCell ref="G64:G65"/>
    <mergeCell ref="G66:G67"/>
    <mergeCell ref="G68:G69"/>
    <mergeCell ref="G70:G71"/>
    <mergeCell ref="G72:G74"/>
    <mergeCell ref="G75:G76"/>
    <mergeCell ref="G45:G48"/>
    <mergeCell ref="G49:G51"/>
    <mergeCell ref="G56:G57"/>
    <mergeCell ref="G58:G59"/>
    <mergeCell ref="G60:G61"/>
    <mergeCell ref="G62:G63"/>
    <mergeCell ref="E53:K53"/>
    <mergeCell ref="E54:N54"/>
    <mergeCell ref="E55:N55"/>
    <mergeCell ref="K45:K46"/>
    <mergeCell ref="L45:L46"/>
    <mergeCell ref="M45:M46"/>
    <mergeCell ref="N45:N46"/>
    <mergeCell ref="E45:E51"/>
    <mergeCell ref="I64:I65"/>
    <mergeCell ref="J64:J65"/>
    <mergeCell ref="H62:H63"/>
    <mergeCell ref="I62:I63"/>
    <mergeCell ref="F103:N103"/>
    <mergeCell ref="H101:K101"/>
    <mergeCell ref="F102:K102"/>
    <mergeCell ref="G99:G101"/>
    <mergeCell ref="H98:K98"/>
    <mergeCell ref="F92:N92"/>
    <mergeCell ref="H90:K90"/>
    <mergeCell ref="E91:K91"/>
    <mergeCell ref="H85:H86"/>
    <mergeCell ref="I85:I86"/>
    <mergeCell ref="J85:J86"/>
    <mergeCell ref="H87:K87"/>
    <mergeCell ref="G156:G162"/>
    <mergeCell ref="G163:G169"/>
    <mergeCell ref="G184:G186"/>
    <mergeCell ref="G170:G176"/>
    <mergeCell ref="G124:G126"/>
    <mergeCell ref="G127:G128"/>
    <mergeCell ref="G129:G131"/>
    <mergeCell ref="G132:G134"/>
    <mergeCell ref="G135:G138"/>
    <mergeCell ref="G139:G144"/>
    <mergeCell ref="D178:K178"/>
    <mergeCell ref="F180:N180"/>
    <mergeCell ref="M181:M182"/>
    <mergeCell ref="N181:N182"/>
    <mergeCell ref="L181:L182"/>
    <mergeCell ref="H144:K144"/>
    <mergeCell ref="M141:M143"/>
    <mergeCell ref="N141:N143"/>
    <mergeCell ref="D149:D176"/>
  </mergeCells>
  <pageMargins left="0.25" right="0.25" top="0.75" bottom="0.75" header="0.3" footer="0.3"/>
  <pageSetup paperSize="9" scale="67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3A140-277B-4399-A63B-6E3A38C88C5F}">
  <dimension ref="A1:F148"/>
  <sheetViews>
    <sheetView tabSelected="1" topLeftCell="A131" workbookViewId="0">
      <selection activeCell="A145" sqref="A145:F145"/>
    </sheetView>
  </sheetViews>
  <sheetFormatPr defaultRowHeight="15" x14ac:dyDescent="0.25"/>
  <cols>
    <col min="1" max="1" width="20.7109375" customWidth="1"/>
    <col min="2" max="2" width="40.5703125" customWidth="1"/>
    <col min="6" max="6" width="13.85546875" customWidth="1"/>
  </cols>
  <sheetData>
    <row r="1" spans="1:6" s="104" customFormat="1" ht="30.75" customHeight="1" thickBot="1" x14ac:dyDescent="0.3">
      <c r="A1" s="371" t="s">
        <v>180</v>
      </c>
      <c r="B1" s="103" t="s">
        <v>181</v>
      </c>
      <c r="C1" s="358" t="s">
        <v>182</v>
      </c>
      <c r="D1" s="359"/>
      <c r="E1" s="373"/>
      <c r="F1" s="374" t="s">
        <v>183</v>
      </c>
    </row>
    <row r="2" spans="1:6" s="104" customFormat="1" ht="26.25" customHeight="1" thickBot="1" x14ac:dyDescent="0.3">
      <c r="A2" s="372"/>
      <c r="B2" s="105" t="s">
        <v>184</v>
      </c>
      <c r="C2" s="105">
        <v>2024</v>
      </c>
      <c r="D2" s="105">
        <v>2025</v>
      </c>
      <c r="E2" s="105">
        <v>2026</v>
      </c>
      <c r="F2" s="375"/>
    </row>
    <row r="3" spans="1:6" s="104" customFormat="1" ht="15.75" thickBot="1" x14ac:dyDescent="0.3">
      <c r="A3" s="360">
        <v>1</v>
      </c>
      <c r="B3" s="361">
        <v>2</v>
      </c>
      <c r="C3" s="361">
        <v>3</v>
      </c>
      <c r="D3" s="361">
        <v>4</v>
      </c>
      <c r="E3" s="361">
        <v>5</v>
      </c>
      <c r="F3" s="361">
        <v>6</v>
      </c>
    </row>
    <row r="4" spans="1:6" s="104" customFormat="1" ht="15.75" customHeight="1" thickBot="1" x14ac:dyDescent="0.3">
      <c r="A4" s="376" t="s">
        <v>388</v>
      </c>
      <c r="B4" s="377"/>
      <c r="C4" s="377"/>
      <c r="D4" s="377"/>
      <c r="E4" s="377"/>
      <c r="F4" s="378"/>
    </row>
    <row r="5" spans="1:6" s="104" customFormat="1" ht="30" customHeight="1" thickBot="1" x14ac:dyDescent="0.3">
      <c r="A5" s="380" t="s">
        <v>185</v>
      </c>
      <c r="B5" s="381"/>
      <c r="C5" s="381"/>
      <c r="D5" s="381"/>
      <c r="E5" s="381"/>
      <c r="F5" s="382"/>
    </row>
    <row r="6" spans="1:6" s="104" customFormat="1" ht="30" customHeight="1" thickBot="1" x14ac:dyDescent="0.3">
      <c r="A6" s="362" t="s">
        <v>217</v>
      </c>
      <c r="B6" s="363" t="s">
        <v>389</v>
      </c>
      <c r="C6" s="364">
        <v>15</v>
      </c>
      <c r="D6" s="364">
        <v>15</v>
      </c>
      <c r="E6" s="364">
        <v>15</v>
      </c>
      <c r="F6" s="364" t="s">
        <v>354</v>
      </c>
    </row>
    <row r="7" spans="1:6" s="104" customFormat="1" ht="14.25" customHeight="1" thickBot="1" x14ac:dyDescent="0.3">
      <c r="A7" s="362" t="s">
        <v>218</v>
      </c>
      <c r="B7" s="363" t="s">
        <v>419</v>
      </c>
      <c r="C7" s="364">
        <v>10</v>
      </c>
      <c r="D7" s="364">
        <v>12</v>
      </c>
      <c r="E7" s="364">
        <v>12</v>
      </c>
      <c r="F7" s="364" t="s">
        <v>354</v>
      </c>
    </row>
    <row r="8" spans="1:6" s="104" customFormat="1" ht="16.5" customHeight="1" thickBot="1" x14ac:dyDescent="0.3">
      <c r="A8" s="380" t="s">
        <v>186</v>
      </c>
      <c r="B8" s="381"/>
      <c r="C8" s="381"/>
      <c r="D8" s="381"/>
      <c r="E8" s="381"/>
      <c r="F8" s="382"/>
    </row>
    <row r="9" spans="1:6" s="104" customFormat="1" ht="28.5" customHeight="1" thickBot="1" x14ac:dyDescent="0.3">
      <c r="A9" s="380" t="s">
        <v>320</v>
      </c>
      <c r="B9" s="381"/>
      <c r="C9" s="381"/>
      <c r="D9" s="381"/>
      <c r="E9" s="381"/>
      <c r="F9" s="382"/>
    </row>
    <row r="10" spans="1:6" s="104" customFormat="1" ht="30.75" thickBot="1" x14ac:dyDescent="0.3">
      <c r="A10" s="362" t="s">
        <v>187</v>
      </c>
      <c r="B10" s="363" t="s">
        <v>189</v>
      </c>
      <c r="C10" s="364">
        <v>2</v>
      </c>
      <c r="D10" s="364">
        <v>2</v>
      </c>
      <c r="E10" s="364">
        <v>2</v>
      </c>
      <c r="F10" s="364" t="s">
        <v>355</v>
      </c>
    </row>
    <row r="11" spans="1:6" s="104" customFormat="1" ht="30.75" customHeight="1" thickBot="1" x14ac:dyDescent="0.3">
      <c r="A11" s="362" t="s">
        <v>188</v>
      </c>
      <c r="B11" s="363" t="s">
        <v>190</v>
      </c>
      <c r="C11" s="364">
        <v>1</v>
      </c>
      <c r="D11" s="364">
        <v>0</v>
      </c>
      <c r="E11" s="364">
        <v>0</v>
      </c>
      <c r="F11" s="364" t="s">
        <v>355</v>
      </c>
    </row>
    <row r="12" spans="1:6" s="104" customFormat="1" ht="15.75" thickBot="1" x14ac:dyDescent="0.3">
      <c r="A12" s="380" t="s">
        <v>321</v>
      </c>
      <c r="B12" s="381"/>
      <c r="C12" s="381"/>
      <c r="D12" s="381"/>
      <c r="E12" s="381"/>
      <c r="F12" s="382"/>
    </row>
    <row r="13" spans="1:6" s="104" customFormat="1" ht="15" customHeight="1" thickBot="1" x14ac:dyDescent="0.3">
      <c r="A13" s="362" t="s">
        <v>191</v>
      </c>
      <c r="B13" s="363" t="s">
        <v>192</v>
      </c>
      <c r="C13" s="364">
        <v>2</v>
      </c>
      <c r="D13" s="364">
        <v>2</v>
      </c>
      <c r="E13" s="364">
        <v>2</v>
      </c>
      <c r="F13" s="364" t="s">
        <v>355</v>
      </c>
    </row>
    <row r="14" spans="1:6" ht="15.75" thickBot="1" x14ac:dyDescent="0.3">
      <c r="A14" s="380" t="s">
        <v>322</v>
      </c>
      <c r="B14" s="381"/>
      <c r="C14" s="381"/>
      <c r="D14" s="381"/>
      <c r="E14" s="381"/>
      <c r="F14" s="382"/>
    </row>
    <row r="15" spans="1:6" ht="30.75" thickBot="1" x14ac:dyDescent="0.3">
      <c r="A15" s="362" t="s">
        <v>194</v>
      </c>
      <c r="B15" s="363" t="s">
        <v>193</v>
      </c>
      <c r="C15" s="364">
        <v>2</v>
      </c>
      <c r="D15" s="364">
        <v>2</v>
      </c>
      <c r="E15" s="364">
        <v>4</v>
      </c>
      <c r="F15" s="364" t="s">
        <v>355</v>
      </c>
    </row>
    <row r="16" spans="1:6" ht="27" customHeight="1" thickBot="1" x14ac:dyDescent="0.3">
      <c r="A16" s="380" t="s">
        <v>323</v>
      </c>
      <c r="B16" s="381"/>
      <c r="C16" s="381"/>
      <c r="D16" s="381"/>
      <c r="E16" s="381"/>
      <c r="F16" s="383"/>
    </row>
    <row r="17" spans="1:6" ht="30.75" thickBot="1" x14ac:dyDescent="0.3">
      <c r="A17" s="362" t="s">
        <v>195</v>
      </c>
      <c r="B17" s="365" t="s">
        <v>390</v>
      </c>
      <c r="C17" s="364">
        <v>1</v>
      </c>
      <c r="D17" s="364">
        <v>0</v>
      </c>
      <c r="E17" s="364">
        <v>0</v>
      </c>
      <c r="F17" s="364" t="s">
        <v>355</v>
      </c>
    </row>
    <row r="18" spans="1:6" ht="15.75" thickBot="1" x14ac:dyDescent="0.3">
      <c r="A18" s="380" t="s">
        <v>324</v>
      </c>
      <c r="B18" s="381"/>
      <c r="C18" s="381"/>
      <c r="D18" s="381"/>
      <c r="E18" s="381"/>
      <c r="F18" s="383"/>
    </row>
    <row r="19" spans="1:6" ht="17.25" customHeight="1" thickBot="1" x14ac:dyDescent="0.3">
      <c r="A19" s="362" t="s">
        <v>197</v>
      </c>
      <c r="B19" s="363" t="s">
        <v>196</v>
      </c>
      <c r="C19" s="364">
        <v>1</v>
      </c>
      <c r="D19" s="364">
        <v>0</v>
      </c>
      <c r="E19" s="364">
        <v>0</v>
      </c>
      <c r="F19" s="364" t="s">
        <v>355</v>
      </c>
    </row>
    <row r="20" spans="1:6" ht="28.5" customHeight="1" thickBot="1" x14ac:dyDescent="0.3">
      <c r="A20" s="380" t="s">
        <v>391</v>
      </c>
      <c r="B20" s="381"/>
      <c r="C20" s="381"/>
      <c r="D20" s="381"/>
      <c r="E20" s="381"/>
      <c r="F20" s="383"/>
    </row>
    <row r="21" spans="1:6" ht="30.75" thickBot="1" x14ac:dyDescent="0.3">
      <c r="A21" s="362" t="s">
        <v>199</v>
      </c>
      <c r="B21" s="363" t="s">
        <v>200</v>
      </c>
      <c r="C21" s="366">
        <v>1140</v>
      </c>
      <c r="D21" s="366">
        <v>1710</v>
      </c>
      <c r="E21" s="366">
        <v>2280</v>
      </c>
      <c r="F21" s="364" t="s">
        <v>355</v>
      </c>
    </row>
    <row r="22" spans="1:6" ht="15.75" thickBot="1" x14ac:dyDescent="0.3">
      <c r="A22" s="380" t="s">
        <v>392</v>
      </c>
      <c r="B22" s="381"/>
      <c r="C22" s="381"/>
      <c r="D22" s="381"/>
      <c r="E22" s="381"/>
      <c r="F22" s="383"/>
    </row>
    <row r="23" spans="1:6" ht="15.75" thickBot="1" x14ac:dyDescent="0.3">
      <c r="A23" s="362" t="s">
        <v>201</v>
      </c>
      <c r="B23" s="363" t="s">
        <v>420</v>
      </c>
      <c r="C23" s="364">
        <v>2</v>
      </c>
      <c r="D23" s="364">
        <v>3</v>
      </c>
      <c r="E23" s="364">
        <v>3</v>
      </c>
      <c r="F23" s="364" t="s">
        <v>355</v>
      </c>
    </row>
    <row r="24" spans="1:6" ht="15.75" thickBot="1" x14ac:dyDescent="0.3">
      <c r="A24" s="362" t="s">
        <v>203</v>
      </c>
      <c r="B24" s="363" t="s">
        <v>202</v>
      </c>
      <c r="C24" s="364">
        <v>1</v>
      </c>
      <c r="D24" s="364">
        <v>0</v>
      </c>
      <c r="E24" s="364">
        <v>0</v>
      </c>
      <c r="F24" s="364" t="s">
        <v>355</v>
      </c>
    </row>
    <row r="25" spans="1:6" ht="15.75" thickBot="1" x14ac:dyDescent="0.3">
      <c r="A25" s="380" t="s">
        <v>325</v>
      </c>
      <c r="B25" s="381"/>
      <c r="C25" s="381"/>
      <c r="D25" s="381"/>
      <c r="E25" s="381"/>
      <c r="F25" s="383"/>
    </row>
    <row r="26" spans="1:6" ht="15.75" thickBot="1" x14ac:dyDescent="0.3">
      <c r="A26" s="362" t="s">
        <v>204</v>
      </c>
      <c r="B26" s="365" t="s">
        <v>380</v>
      </c>
      <c r="C26" s="364">
        <v>1</v>
      </c>
      <c r="D26" s="364">
        <v>0</v>
      </c>
      <c r="E26" s="364">
        <v>0</v>
      </c>
      <c r="F26" s="364" t="s">
        <v>355</v>
      </c>
    </row>
    <row r="27" spans="1:6" ht="15.75" thickBot="1" x14ac:dyDescent="0.3">
      <c r="A27" s="362" t="s">
        <v>205</v>
      </c>
      <c r="B27" s="363" t="s">
        <v>206</v>
      </c>
      <c r="C27" s="364">
        <v>1</v>
      </c>
      <c r="D27" s="364">
        <v>1</v>
      </c>
      <c r="E27" s="364">
        <v>0</v>
      </c>
      <c r="F27" s="364" t="s">
        <v>355</v>
      </c>
    </row>
    <row r="28" spans="1:6" ht="15.75" thickBot="1" x14ac:dyDescent="0.3">
      <c r="A28" s="380" t="s">
        <v>326</v>
      </c>
      <c r="B28" s="381"/>
      <c r="C28" s="381"/>
      <c r="D28" s="381"/>
      <c r="E28" s="381"/>
      <c r="F28" s="383"/>
    </row>
    <row r="29" spans="1:6" ht="15.75" thickBot="1" x14ac:dyDescent="0.3">
      <c r="A29" s="362" t="s">
        <v>207</v>
      </c>
      <c r="B29" s="365" t="s">
        <v>393</v>
      </c>
      <c r="C29" s="366">
        <v>70</v>
      </c>
      <c r="D29" s="366">
        <v>30</v>
      </c>
      <c r="E29" s="366">
        <v>0</v>
      </c>
      <c r="F29" s="364" t="s">
        <v>356</v>
      </c>
    </row>
    <row r="30" spans="1:6" ht="31.5" customHeight="1" thickBot="1" x14ac:dyDescent="0.3">
      <c r="A30" s="362" t="s">
        <v>378</v>
      </c>
      <c r="B30" s="365" t="s">
        <v>394</v>
      </c>
      <c r="C30" s="366">
        <v>1</v>
      </c>
      <c r="D30" s="366">
        <v>0</v>
      </c>
      <c r="E30" s="366">
        <v>0</v>
      </c>
      <c r="F30" s="364" t="s">
        <v>356</v>
      </c>
    </row>
    <row r="31" spans="1:6" ht="28.5" customHeight="1" thickBot="1" x14ac:dyDescent="0.3">
      <c r="A31" s="384" t="s">
        <v>395</v>
      </c>
      <c r="B31" s="385"/>
      <c r="C31" s="385"/>
      <c r="D31" s="385"/>
      <c r="E31" s="385"/>
      <c r="F31" s="386"/>
    </row>
    <row r="32" spans="1:6" ht="30.75" thickBot="1" x14ac:dyDescent="0.3">
      <c r="A32" s="367" t="s">
        <v>378</v>
      </c>
      <c r="B32" s="365" t="s">
        <v>379</v>
      </c>
      <c r="C32" s="366">
        <v>2</v>
      </c>
      <c r="D32" s="366">
        <v>0</v>
      </c>
      <c r="E32" s="366">
        <v>0</v>
      </c>
      <c r="F32" s="366" t="s">
        <v>373</v>
      </c>
    </row>
    <row r="33" spans="1:6" ht="28.5" customHeight="1" thickBot="1" x14ac:dyDescent="0.3">
      <c r="A33" s="380" t="s">
        <v>396</v>
      </c>
      <c r="B33" s="381"/>
      <c r="C33" s="381"/>
      <c r="D33" s="381"/>
      <c r="E33" s="381"/>
      <c r="F33" s="382"/>
    </row>
    <row r="34" spans="1:6" ht="30.75" customHeight="1" thickBot="1" x14ac:dyDescent="0.3">
      <c r="A34" s="362" t="s">
        <v>209</v>
      </c>
      <c r="B34" s="363" t="s">
        <v>208</v>
      </c>
      <c r="C34" s="364">
        <v>0</v>
      </c>
      <c r="D34" s="364">
        <v>0</v>
      </c>
      <c r="E34" s="364">
        <v>0</v>
      </c>
      <c r="F34" s="364" t="s">
        <v>357</v>
      </c>
    </row>
    <row r="35" spans="1:6" ht="28.5" customHeight="1" thickBot="1" x14ac:dyDescent="0.3">
      <c r="A35" s="380" t="s">
        <v>210</v>
      </c>
      <c r="B35" s="381"/>
      <c r="C35" s="381"/>
      <c r="D35" s="381"/>
      <c r="E35" s="381"/>
      <c r="F35" s="383"/>
    </row>
    <row r="36" spans="1:6" ht="15.75" thickBot="1" x14ac:dyDescent="0.3">
      <c r="A36" s="380" t="s">
        <v>327</v>
      </c>
      <c r="B36" s="381"/>
      <c r="C36" s="381"/>
      <c r="D36" s="381"/>
      <c r="E36" s="381"/>
      <c r="F36" s="383"/>
    </row>
    <row r="37" spans="1:6" ht="30.75" customHeight="1" thickBot="1" x14ac:dyDescent="0.3">
      <c r="A37" s="362" t="s">
        <v>212</v>
      </c>
      <c r="B37" s="363" t="s">
        <v>211</v>
      </c>
      <c r="C37" s="364">
        <v>1</v>
      </c>
      <c r="D37" s="364">
        <v>0</v>
      </c>
      <c r="E37" s="364">
        <v>0</v>
      </c>
      <c r="F37" s="364" t="s">
        <v>358</v>
      </c>
    </row>
    <row r="38" spans="1:6" ht="30.75" thickBot="1" x14ac:dyDescent="0.3">
      <c r="A38" s="362" t="s">
        <v>213</v>
      </c>
      <c r="B38" s="363" t="s">
        <v>415</v>
      </c>
      <c r="C38" s="364">
        <v>1</v>
      </c>
      <c r="D38" s="364">
        <v>0</v>
      </c>
      <c r="E38" s="364">
        <v>0</v>
      </c>
      <c r="F38" s="364" t="s">
        <v>358</v>
      </c>
    </row>
    <row r="39" spans="1:6" ht="15.75" thickBot="1" x14ac:dyDescent="0.3">
      <c r="A39" s="380" t="s">
        <v>328</v>
      </c>
      <c r="B39" s="381"/>
      <c r="C39" s="381"/>
      <c r="D39" s="381"/>
      <c r="E39" s="381"/>
      <c r="F39" s="383"/>
    </row>
    <row r="40" spans="1:6" ht="15.75" thickBot="1" x14ac:dyDescent="0.3">
      <c r="A40" s="362" t="s">
        <v>215</v>
      </c>
      <c r="B40" s="363" t="s">
        <v>214</v>
      </c>
      <c r="C40" s="364">
        <v>1</v>
      </c>
      <c r="D40" s="364">
        <v>0</v>
      </c>
      <c r="E40" s="364">
        <v>0</v>
      </c>
      <c r="F40" s="364" t="s">
        <v>358</v>
      </c>
    </row>
    <row r="41" spans="1:6" ht="15.75" thickBot="1" x14ac:dyDescent="0.3">
      <c r="A41" s="380" t="s">
        <v>216</v>
      </c>
      <c r="B41" s="381"/>
      <c r="C41" s="381"/>
      <c r="D41" s="381"/>
      <c r="E41" s="381"/>
      <c r="F41" s="383"/>
    </row>
    <row r="42" spans="1:6" ht="30.75" thickBot="1" x14ac:dyDescent="0.3">
      <c r="A42" s="362" t="s">
        <v>219</v>
      </c>
      <c r="B42" s="363" t="s">
        <v>397</v>
      </c>
      <c r="C42" s="364">
        <v>80</v>
      </c>
      <c r="D42" s="364">
        <v>80</v>
      </c>
      <c r="E42" s="364">
        <v>80</v>
      </c>
      <c r="F42" s="364" t="s">
        <v>359</v>
      </c>
    </row>
    <row r="43" spans="1:6" ht="15.75" thickBot="1" x14ac:dyDescent="0.3">
      <c r="A43" s="362" t="s">
        <v>220</v>
      </c>
      <c r="B43" s="363" t="s">
        <v>221</v>
      </c>
      <c r="C43" s="364">
        <v>50</v>
      </c>
      <c r="D43" s="364">
        <v>50</v>
      </c>
      <c r="E43" s="364">
        <v>50</v>
      </c>
      <c r="F43" s="364" t="s">
        <v>359</v>
      </c>
    </row>
    <row r="44" spans="1:6" ht="17.25" customHeight="1" thickBot="1" x14ac:dyDescent="0.3">
      <c r="A44" s="380" t="s">
        <v>222</v>
      </c>
      <c r="B44" s="381"/>
      <c r="C44" s="381"/>
      <c r="D44" s="381"/>
      <c r="E44" s="381"/>
      <c r="F44" s="383"/>
    </row>
    <row r="45" spans="1:6" ht="28.5" customHeight="1" thickBot="1" x14ac:dyDescent="0.3">
      <c r="A45" s="380" t="s">
        <v>398</v>
      </c>
      <c r="B45" s="381"/>
      <c r="C45" s="381"/>
      <c r="D45" s="381"/>
      <c r="E45" s="381"/>
      <c r="F45" s="383"/>
    </row>
    <row r="46" spans="1:6" ht="15.75" thickBot="1" x14ac:dyDescent="0.3">
      <c r="A46" s="362" t="s">
        <v>224</v>
      </c>
      <c r="B46" s="363" t="s">
        <v>223</v>
      </c>
      <c r="C46" s="364">
        <v>1</v>
      </c>
      <c r="D46" s="364">
        <v>1</v>
      </c>
      <c r="E46" s="364">
        <v>1</v>
      </c>
      <c r="F46" s="364" t="s">
        <v>360</v>
      </c>
    </row>
    <row r="47" spans="1:6" ht="15.75" thickBot="1" x14ac:dyDescent="0.3">
      <c r="A47" s="380" t="s">
        <v>399</v>
      </c>
      <c r="B47" s="381"/>
      <c r="C47" s="381"/>
      <c r="D47" s="381"/>
      <c r="E47" s="381"/>
      <c r="F47" s="383"/>
    </row>
    <row r="48" spans="1:6" ht="14.25" customHeight="1" thickBot="1" x14ac:dyDescent="0.3">
      <c r="A48" s="362" t="s">
        <v>225</v>
      </c>
      <c r="B48" s="363" t="s">
        <v>198</v>
      </c>
      <c r="C48" s="364">
        <v>100</v>
      </c>
      <c r="D48" s="364">
        <v>100</v>
      </c>
      <c r="E48" s="364">
        <v>100</v>
      </c>
      <c r="F48" s="364" t="s">
        <v>360</v>
      </c>
    </row>
    <row r="49" spans="1:6" ht="15.75" thickBot="1" x14ac:dyDescent="0.3">
      <c r="A49" s="380" t="s">
        <v>329</v>
      </c>
      <c r="B49" s="381"/>
      <c r="C49" s="381"/>
      <c r="D49" s="381"/>
      <c r="E49" s="381"/>
      <c r="F49" s="383"/>
    </row>
    <row r="50" spans="1:6" ht="15.75" thickBot="1" x14ac:dyDescent="0.3">
      <c r="A50" s="362" t="s">
        <v>227</v>
      </c>
      <c r="B50" s="363" t="s">
        <v>226</v>
      </c>
      <c r="C50" s="364">
        <v>1</v>
      </c>
      <c r="D50" s="364">
        <v>1</v>
      </c>
      <c r="E50" s="364">
        <v>1</v>
      </c>
      <c r="F50" s="364" t="s">
        <v>360</v>
      </c>
    </row>
    <row r="51" spans="1:6" ht="15.75" thickBot="1" x14ac:dyDescent="0.3">
      <c r="A51" s="380" t="s">
        <v>330</v>
      </c>
      <c r="B51" s="381"/>
      <c r="C51" s="381"/>
      <c r="D51" s="381"/>
      <c r="E51" s="381"/>
      <c r="F51" s="383"/>
    </row>
    <row r="52" spans="1:6" ht="15.75" thickBot="1" x14ac:dyDescent="0.3">
      <c r="A52" s="362" t="s">
        <v>229</v>
      </c>
      <c r="B52" s="363" t="s">
        <v>228</v>
      </c>
      <c r="C52" s="364">
        <v>1</v>
      </c>
      <c r="D52" s="364">
        <v>1</v>
      </c>
      <c r="E52" s="364">
        <v>1</v>
      </c>
      <c r="F52" s="364" t="s">
        <v>360</v>
      </c>
    </row>
    <row r="53" spans="1:6" ht="15.75" customHeight="1" thickBot="1" x14ac:dyDescent="0.3">
      <c r="A53" s="380" t="s">
        <v>331</v>
      </c>
      <c r="B53" s="381"/>
      <c r="C53" s="381"/>
      <c r="D53" s="381"/>
      <c r="E53" s="381"/>
      <c r="F53" s="383"/>
    </row>
    <row r="54" spans="1:6" ht="15.75" thickBot="1" x14ac:dyDescent="0.3">
      <c r="A54" s="362" t="s">
        <v>231</v>
      </c>
      <c r="B54" s="363" t="s">
        <v>230</v>
      </c>
      <c r="C54" s="364">
        <v>1</v>
      </c>
      <c r="D54" s="364">
        <v>1</v>
      </c>
      <c r="E54" s="364">
        <v>1</v>
      </c>
      <c r="F54" s="364" t="s">
        <v>360</v>
      </c>
    </row>
    <row r="55" spans="1:6" ht="15.75" thickBot="1" x14ac:dyDescent="0.3">
      <c r="A55" s="380" t="s">
        <v>332</v>
      </c>
      <c r="B55" s="381"/>
      <c r="C55" s="381"/>
      <c r="D55" s="381"/>
      <c r="E55" s="381"/>
      <c r="F55" s="383"/>
    </row>
    <row r="56" spans="1:6" ht="15.75" thickBot="1" x14ac:dyDescent="0.3">
      <c r="A56" s="362" t="s">
        <v>232</v>
      </c>
      <c r="B56" s="363" t="s">
        <v>228</v>
      </c>
      <c r="C56" s="364">
        <v>3</v>
      </c>
      <c r="D56" s="364">
        <v>3</v>
      </c>
      <c r="E56" s="364">
        <v>3</v>
      </c>
      <c r="F56" s="364" t="s">
        <v>360</v>
      </c>
    </row>
    <row r="57" spans="1:6" ht="15.75" thickBot="1" x14ac:dyDescent="0.3">
      <c r="A57" s="380" t="s">
        <v>333</v>
      </c>
      <c r="B57" s="381"/>
      <c r="C57" s="381"/>
      <c r="D57" s="381"/>
      <c r="E57" s="381"/>
      <c r="F57" s="383"/>
    </row>
    <row r="58" spans="1:6" ht="30" customHeight="1" thickBot="1" x14ac:dyDescent="0.3">
      <c r="A58" s="362" t="s">
        <v>234</v>
      </c>
      <c r="B58" s="363" t="s">
        <v>233</v>
      </c>
      <c r="C58" s="364">
        <v>1</v>
      </c>
      <c r="D58" s="364">
        <v>1</v>
      </c>
      <c r="E58" s="364">
        <v>1</v>
      </c>
      <c r="F58" s="364" t="s">
        <v>360</v>
      </c>
    </row>
    <row r="59" spans="1:6" ht="28.5" customHeight="1" thickBot="1" x14ac:dyDescent="0.3">
      <c r="A59" s="380" t="s">
        <v>334</v>
      </c>
      <c r="B59" s="381"/>
      <c r="C59" s="381"/>
      <c r="D59" s="381"/>
      <c r="E59" s="381"/>
      <c r="F59" s="383"/>
    </row>
    <row r="60" spans="1:6" ht="15.75" thickBot="1" x14ac:dyDescent="0.3">
      <c r="A60" s="362" t="s">
        <v>236</v>
      </c>
      <c r="B60" s="363" t="s">
        <v>235</v>
      </c>
      <c r="C60" s="364">
        <v>1</v>
      </c>
      <c r="D60" s="364">
        <v>1</v>
      </c>
      <c r="E60" s="364">
        <v>1</v>
      </c>
      <c r="F60" s="364" t="s">
        <v>360</v>
      </c>
    </row>
    <row r="61" spans="1:6" ht="15.75" thickBot="1" x14ac:dyDescent="0.3">
      <c r="A61" s="380" t="s">
        <v>400</v>
      </c>
      <c r="B61" s="381"/>
      <c r="C61" s="381"/>
      <c r="D61" s="381"/>
      <c r="E61" s="381"/>
      <c r="F61" s="383"/>
    </row>
    <row r="62" spans="1:6" ht="30.75" thickBot="1" x14ac:dyDescent="0.3">
      <c r="A62" s="362" t="s">
        <v>237</v>
      </c>
      <c r="B62" s="363" t="s">
        <v>401</v>
      </c>
      <c r="C62" s="364">
        <v>100</v>
      </c>
      <c r="D62" s="364">
        <v>100</v>
      </c>
      <c r="E62" s="364">
        <v>100</v>
      </c>
      <c r="F62" s="364" t="s">
        <v>360</v>
      </c>
    </row>
    <row r="63" spans="1:6" ht="15.75" thickBot="1" x14ac:dyDescent="0.3">
      <c r="A63" s="380" t="s">
        <v>335</v>
      </c>
      <c r="B63" s="381"/>
      <c r="C63" s="381"/>
      <c r="D63" s="381"/>
      <c r="E63" s="381"/>
      <c r="F63" s="383"/>
    </row>
    <row r="64" spans="1:6" ht="15.75" thickBot="1" x14ac:dyDescent="0.3">
      <c r="A64" s="362" t="s">
        <v>239</v>
      </c>
      <c r="B64" s="363" t="s">
        <v>238</v>
      </c>
      <c r="C64" s="364">
        <v>8</v>
      </c>
      <c r="D64" s="364">
        <v>8</v>
      </c>
      <c r="E64" s="364">
        <v>8</v>
      </c>
      <c r="F64" s="364" t="s">
        <v>361</v>
      </c>
    </row>
    <row r="65" spans="1:6" ht="15.75" thickBot="1" x14ac:dyDescent="0.3">
      <c r="A65" s="380" t="s">
        <v>402</v>
      </c>
      <c r="B65" s="381"/>
      <c r="C65" s="381"/>
      <c r="D65" s="381"/>
      <c r="E65" s="381"/>
      <c r="F65" s="383"/>
    </row>
    <row r="66" spans="1:6" ht="15.75" thickBot="1" x14ac:dyDescent="0.3">
      <c r="A66" s="362" t="s">
        <v>240</v>
      </c>
      <c r="B66" s="363" t="s">
        <v>243</v>
      </c>
      <c r="C66" s="364">
        <v>24</v>
      </c>
      <c r="D66" s="364">
        <v>30</v>
      </c>
      <c r="E66" s="364">
        <v>30</v>
      </c>
      <c r="F66" s="364" t="s">
        <v>361</v>
      </c>
    </row>
    <row r="67" spans="1:6" ht="30.75" thickBot="1" x14ac:dyDescent="0.3">
      <c r="A67" s="362" t="s">
        <v>241</v>
      </c>
      <c r="B67" s="363" t="s">
        <v>244</v>
      </c>
      <c r="C67" s="364">
        <v>14</v>
      </c>
      <c r="D67" s="364">
        <v>8</v>
      </c>
      <c r="E67" s="364">
        <v>8</v>
      </c>
      <c r="F67" s="364" t="s">
        <v>361</v>
      </c>
    </row>
    <row r="68" spans="1:6" ht="33" customHeight="1" thickBot="1" x14ac:dyDescent="0.3">
      <c r="A68" s="362" t="s">
        <v>242</v>
      </c>
      <c r="B68" s="363" t="s">
        <v>245</v>
      </c>
      <c r="C68" s="364">
        <v>24</v>
      </c>
      <c r="D68" s="364">
        <v>38</v>
      </c>
      <c r="E68" s="364">
        <v>38</v>
      </c>
      <c r="F68" s="364" t="s">
        <v>361</v>
      </c>
    </row>
    <row r="69" spans="1:6" ht="15.75" thickBot="1" x14ac:dyDescent="0.3">
      <c r="A69" s="384" t="s">
        <v>403</v>
      </c>
      <c r="B69" s="385"/>
      <c r="C69" s="385"/>
      <c r="D69" s="385"/>
      <c r="E69" s="385"/>
      <c r="F69" s="387"/>
    </row>
    <row r="70" spans="1:6" ht="15.75" thickBot="1" x14ac:dyDescent="0.3">
      <c r="A70" s="362" t="s">
        <v>246</v>
      </c>
      <c r="B70" s="363" t="s">
        <v>247</v>
      </c>
      <c r="C70" s="364">
        <v>1</v>
      </c>
      <c r="D70" s="364">
        <v>1</v>
      </c>
      <c r="E70" s="364">
        <v>1</v>
      </c>
      <c r="F70" s="364" t="s">
        <v>361</v>
      </c>
    </row>
    <row r="71" spans="1:6" ht="15.75" thickBot="1" x14ac:dyDescent="0.3">
      <c r="A71" s="380" t="s">
        <v>336</v>
      </c>
      <c r="B71" s="381"/>
      <c r="C71" s="381"/>
      <c r="D71" s="381"/>
      <c r="E71" s="381"/>
      <c r="F71" s="383"/>
    </row>
    <row r="72" spans="1:6" ht="15.75" thickBot="1" x14ac:dyDescent="0.3">
      <c r="A72" s="362" t="s">
        <v>248</v>
      </c>
      <c r="B72" s="363" t="s">
        <v>421</v>
      </c>
      <c r="C72" s="364">
        <v>9</v>
      </c>
      <c r="D72" s="364">
        <v>0</v>
      </c>
      <c r="E72" s="364">
        <v>0</v>
      </c>
      <c r="F72" s="364" t="s">
        <v>361</v>
      </c>
    </row>
    <row r="73" spans="1:6" ht="15.75" customHeight="1" thickBot="1" x14ac:dyDescent="0.3">
      <c r="A73" s="380" t="s">
        <v>337</v>
      </c>
      <c r="B73" s="381"/>
      <c r="C73" s="381"/>
      <c r="D73" s="381"/>
      <c r="E73" s="381"/>
      <c r="F73" s="383"/>
    </row>
    <row r="74" spans="1:6" ht="15.75" thickBot="1" x14ac:dyDescent="0.3">
      <c r="A74" s="362" t="s">
        <v>249</v>
      </c>
      <c r="B74" s="363" t="s">
        <v>422</v>
      </c>
      <c r="C74" s="364">
        <v>5</v>
      </c>
      <c r="D74" s="364">
        <v>5</v>
      </c>
      <c r="E74" s="364">
        <v>5</v>
      </c>
      <c r="F74" s="364" t="s">
        <v>362</v>
      </c>
    </row>
    <row r="75" spans="1:6" ht="29.25" customHeight="1" thickBot="1" x14ac:dyDescent="0.3">
      <c r="A75" s="380" t="s">
        <v>250</v>
      </c>
      <c r="B75" s="381"/>
      <c r="C75" s="381"/>
      <c r="D75" s="381"/>
      <c r="E75" s="381"/>
      <c r="F75" s="383"/>
    </row>
    <row r="76" spans="1:6" ht="15.75" thickBot="1" x14ac:dyDescent="0.3">
      <c r="A76" s="380" t="s">
        <v>338</v>
      </c>
      <c r="B76" s="381"/>
      <c r="C76" s="381"/>
      <c r="D76" s="381"/>
      <c r="E76" s="381"/>
      <c r="F76" s="383"/>
    </row>
    <row r="77" spans="1:6" ht="15.75" thickBot="1" x14ac:dyDescent="0.3">
      <c r="A77" s="362" t="s">
        <v>251</v>
      </c>
      <c r="B77" s="363" t="s">
        <v>253</v>
      </c>
      <c r="C77" s="364">
        <v>1</v>
      </c>
      <c r="D77" s="364">
        <v>1</v>
      </c>
      <c r="E77" s="364">
        <v>1</v>
      </c>
      <c r="F77" s="364" t="s">
        <v>363</v>
      </c>
    </row>
    <row r="78" spans="1:6" ht="15.75" thickBot="1" x14ac:dyDescent="0.3">
      <c r="A78" s="362" t="s">
        <v>252</v>
      </c>
      <c r="B78" s="363" t="s">
        <v>254</v>
      </c>
      <c r="C78" s="364">
        <v>10</v>
      </c>
      <c r="D78" s="364">
        <v>10</v>
      </c>
      <c r="E78" s="364">
        <v>10</v>
      </c>
      <c r="F78" s="364" t="s">
        <v>363</v>
      </c>
    </row>
    <row r="79" spans="1:6" ht="16.5" customHeight="1" thickBot="1" x14ac:dyDescent="0.3">
      <c r="A79" s="380" t="s">
        <v>339</v>
      </c>
      <c r="B79" s="381"/>
      <c r="C79" s="381"/>
      <c r="D79" s="381"/>
      <c r="E79" s="381"/>
      <c r="F79" s="383"/>
    </row>
    <row r="80" spans="1:6" ht="15.75" thickBot="1" x14ac:dyDescent="0.3">
      <c r="A80" s="362" t="s">
        <v>256</v>
      </c>
      <c r="B80" s="363" t="s">
        <v>255</v>
      </c>
      <c r="C80" s="366">
        <v>7</v>
      </c>
      <c r="D80" s="366">
        <v>7</v>
      </c>
      <c r="E80" s="366">
        <v>7</v>
      </c>
      <c r="F80" s="364" t="s">
        <v>363</v>
      </c>
    </row>
    <row r="81" spans="1:6" ht="30" customHeight="1" thickBot="1" x14ac:dyDescent="0.3">
      <c r="A81" s="380" t="s">
        <v>340</v>
      </c>
      <c r="B81" s="381"/>
      <c r="C81" s="381"/>
      <c r="D81" s="381"/>
      <c r="E81" s="381"/>
      <c r="F81" s="383"/>
    </row>
    <row r="82" spans="1:6" ht="30.75" thickBot="1" x14ac:dyDescent="0.3">
      <c r="A82" s="362" t="s">
        <v>258</v>
      </c>
      <c r="B82" s="363" t="s">
        <v>257</v>
      </c>
      <c r="C82" s="364">
        <v>1</v>
      </c>
      <c r="D82" s="364">
        <v>0</v>
      </c>
      <c r="E82" s="364">
        <v>0</v>
      </c>
      <c r="F82" s="364" t="s">
        <v>364</v>
      </c>
    </row>
    <row r="83" spans="1:6" ht="31.5" customHeight="1" thickBot="1" x14ac:dyDescent="0.3">
      <c r="A83" s="380" t="s">
        <v>259</v>
      </c>
      <c r="B83" s="381"/>
      <c r="C83" s="381"/>
      <c r="D83" s="381"/>
      <c r="E83" s="381"/>
      <c r="F83" s="383"/>
    </row>
    <row r="84" spans="1:6" ht="28.5" customHeight="1" thickBot="1" x14ac:dyDescent="0.3">
      <c r="A84" s="380" t="s">
        <v>404</v>
      </c>
      <c r="B84" s="381"/>
      <c r="C84" s="381"/>
      <c r="D84" s="381"/>
      <c r="E84" s="381"/>
      <c r="F84" s="383"/>
    </row>
    <row r="85" spans="1:6" ht="15.75" thickBot="1" x14ac:dyDescent="0.3">
      <c r="A85" s="362" t="s">
        <v>261</v>
      </c>
      <c r="B85" s="363" t="s">
        <v>260</v>
      </c>
      <c r="C85" s="366">
        <v>0</v>
      </c>
      <c r="D85" s="364">
        <v>1</v>
      </c>
      <c r="E85" s="364">
        <v>1</v>
      </c>
      <c r="F85" s="364" t="s">
        <v>365</v>
      </c>
    </row>
    <row r="86" spans="1:6" ht="15.75" thickBot="1" x14ac:dyDescent="0.3">
      <c r="A86" s="380" t="s">
        <v>341</v>
      </c>
      <c r="B86" s="381"/>
      <c r="C86" s="381"/>
      <c r="D86" s="381"/>
      <c r="E86" s="381"/>
      <c r="F86" s="383"/>
    </row>
    <row r="87" spans="1:6" ht="15.75" thickBot="1" x14ac:dyDescent="0.3">
      <c r="A87" s="362" t="s">
        <v>262</v>
      </c>
      <c r="B87" s="365" t="s">
        <v>375</v>
      </c>
      <c r="C87" s="364">
        <v>78</v>
      </c>
      <c r="D87" s="364">
        <v>78</v>
      </c>
      <c r="E87" s="364">
        <v>78</v>
      </c>
      <c r="F87" s="364" t="s">
        <v>365</v>
      </c>
    </row>
    <row r="88" spans="1:6" ht="15.75" thickBot="1" x14ac:dyDescent="0.3">
      <c r="A88" s="380" t="s">
        <v>342</v>
      </c>
      <c r="B88" s="381"/>
      <c r="C88" s="381"/>
      <c r="D88" s="381"/>
      <c r="E88" s="381"/>
      <c r="F88" s="383"/>
    </row>
    <row r="89" spans="1:6" ht="15.75" thickBot="1" x14ac:dyDescent="0.3">
      <c r="A89" s="362" t="s">
        <v>263</v>
      </c>
      <c r="B89" s="365" t="s">
        <v>376</v>
      </c>
      <c r="C89" s="364">
        <v>32</v>
      </c>
      <c r="D89" s="364">
        <v>34</v>
      </c>
      <c r="E89" s="364">
        <v>34</v>
      </c>
      <c r="F89" s="364" t="s">
        <v>365</v>
      </c>
    </row>
    <row r="90" spans="1:6" ht="15.75" thickBot="1" x14ac:dyDescent="0.3">
      <c r="A90" s="380" t="s">
        <v>264</v>
      </c>
      <c r="B90" s="381"/>
      <c r="C90" s="381"/>
      <c r="D90" s="381"/>
      <c r="E90" s="381"/>
      <c r="F90" s="383"/>
    </row>
    <row r="91" spans="1:6" ht="30.75" thickBot="1" x14ac:dyDescent="0.3">
      <c r="A91" s="362" t="s">
        <v>265</v>
      </c>
      <c r="B91" s="363" t="s">
        <v>405</v>
      </c>
      <c r="C91" s="364">
        <v>80</v>
      </c>
      <c r="D91" s="364">
        <v>80</v>
      </c>
      <c r="E91" s="364">
        <v>80</v>
      </c>
      <c r="F91" s="364" t="s">
        <v>366</v>
      </c>
    </row>
    <row r="92" spans="1:6" ht="15.75" thickBot="1" x14ac:dyDescent="0.3">
      <c r="A92" s="362" t="s">
        <v>266</v>
      </c>
      <c r="B92" s="363" t="s">
        <v>418</v>
      </c>
      <c r="C92" s="364">
        <v>7</v>
      </c>
      <c r="D92" s="364">
        <v>9</v>
      </c>
      <c r="E92" s="364">
        <v>9</v>
      </c>
      <c r="F92" s="364" t="s">
        <v>366</v>
      </c>
    </row>
    <row r="93" spans="1:6" ht="15.75" thickBot="1" x14ac:dyDescent="0.3">
      <c r="A93" s="380" t="s">
        <v>267</v>
      </c>
      <c r="B93" s="381"/>
      <c r="C93" s="381"/>
      <c r="D93" s="381"/>
      <c r="E93" s="381"/>
      <c r="F93" s="383"/>
    </row>
    <row r="94" spans="1:6" ht="28.5" customHeight="1" thickBot="1" x14ac:dyDescent="0.3">
      <c r="A94" s="380" t="s">
        <v>406</v>
      </c>
      <c r="B94" s="381"/>
      <c r="C94" s="381"/>
      <c r="D94" s="381"/>
      <c r="E94" s="381"/>
      <c r="F94" s="383"/>
    </row>
    <row r="95" spans="1:6" ht="15.75" thickBot="1" x14ac:dyDescent="0.3">
      <c r="A95" s="362" t="s">
        <v>269</v>
      </c>
      <c r="B95" s="363" t="s">
        <v>417</v>
      </c>
      <c r="C95" s="364">
        <v>2</v>
      </c>
      <c r="D95" s="364">
        <v>0</v>
      </c>
      <c r="E95" s="364">
        <v>0</v>
      </c>
      <c r="F95" s="364" t="s">
        <v>367</v>
      </c>
    </row>
    <row r="96" spans="1:6" ht="15.75" thickBot="1" x14ac:dyDescent="0.3">
      <c r="A96" s="362" t="s">
        <v>270</v>
      </c>
      <c r="B96" s="363" t="s">
        <v>416</v>
      </c>
      <c r="C96" s="390">
        <v>1</v>
      </c>
      <c r="D96" s="390">
        <v>0</v>
      </c>
      <c r="E96" s="390">
        <v>0</v>
      </c>
      <c r="F96" s="364" t="s">
        <v>367</v>
      </c>
    </row>
    <row r="97" spans="1:6" ht="15.75" customHeight="1" thickBot="1" x14ac:dyDescent="0.3">
      <c r="A97" s="380" t="s">
        <v>343</v>
      </c>
      <c r="B97" s="381"/>
      <c r="C97" s="381"/>
      <c r="D97" s="381"/>
      <c r="E97" s="381"/>
      <c r="F97" s="383"/>
    </row>
    <row r="98" spans="1:6" ht="15" customHeight="1" thickBot="1" x14ac:dyDescent="0.3">
      <c r="A98" s="362" t="s">
        <v>271</v>
      </c>
      <c r="B98" s="363" t="s">
        <v>272</v>
      </c>
      <c r="C98" s="364">
        <v>3</v>
      </c>
      <c r="D98" s="364">
        <v>3</v>
      </c>
      <c r="E98" s="364">
        <v>3</v>
      </c>
      <c r="F98" s="364" t="s">
        <v>367</v>
      </c>
    </row>
    <row r="99" spans="1:6" ht="28.5" customHeight="1" thickBot="1" x14ac:dyDescent="0.3">
      <c r="A99" s="380" t="s">
        <v>344</v>
      </c>
      <c r="B99" s="381"/>
      <c r="C99" s="381"/>
      <c r="D99" s="381"/>
      <c r="E99" s="381"/>
      <c r="F99" s="383"/>
    </row>
    <row r="100" spans="1:6" ht="15.75" thickBot="1" x14ac:dyDescent="0.3">
      <c r="A100" s="362" t="s">
        <v>274</v>
      </c>
      <c r="B100" s="363" t="s">
        <v>273</v>
      </c>
      <c r="C100" s="364">
        <v>400</v>
      </c>
      <c r="D100" s="364">
        <v>400</v>
      </c>
      <c r="E100" s="364">
        <v>400</v>
      </c>
      <c r="F100" s="364" t="s">
        <v>367</v>
      </c>
    </row>
    <row r="101" spans="1:6" ht="13.5" customHeight="1" thickBot="1" x14ac:dyDescent="0.3">
      <c r="A101" s="362" t="s">
        <v>275</v>
      </c>
      <c r="B101" s="363" t="s">
        <v>276</v>
      </c>
      <c r="C101" s="364">
        <v>3</v>
      </c>
      <c r="D101" s="364">
        <v>3</v>
      </c>
      <c r="E101" s="364">
        <v>3</v>
      </c>
      <c r="F101" s="364" t="s">
        <v>367</v>
      </c>
    </row>
    <row r="102" spans="1:6" ht="15.75" thickBot="1" x14ac:dyDescent="0.3">
      <c r="A102" s="380" t="s">
        <v>407</v>
      </c>
      <c r="B102" s="381"/>
      <c r="C102" s="381"/>
      <c r="D102" s="381"/>
      <c r="E102" s="381"/>
      <c r="F102" s="383"/>
    </row>
    <row r="103" spans="1:6" ht="15.75" thickBot="1" x14ac:dyDescent="0.3">
      <c r="A103" s="362" t="s">
        <v>277</v>
      </c>
      <c r="B103" s="363" t="s">
        <v>423</v>
      </c>
      <c r="C103" s="364">
        <v>3</v>
      </c>
      <c r="D103" s="364">
        <v>5</v>
      </c>
      <c r="E103" s="364">
        <v>5</v>
      </c>
      <c r="F103" s="364" t="s">
        <v>367</v>
      </c>
    </row>
    <row r="104" spans="1:6" ht="15.75" thickBot="1" x14ac:dyDescent="0.3">
      <c r="A104" s="362" t="s">
        <v>278</v>
      </c>
      <c r="B104" s="363" t="s">
        <v>281</v>
      </c>
      <c r="C104" s="364">
        <v>1</v>
      </c>
      <c r="D104" s="364">
        <v>0</v>
      </c>
      <c r="E104" s="364">
        <v>0</v>
      </c>
      <c r="F104" s="364" t="s">
        <v>367</v>
      </c>
    </row>
    <row r="105" spans="1:6" ht="15.75" thickBot="1" x14ac:dyDescent="0.3">
      <c r="A105" s="380" t="s">
        <v>345</v>
      </c>
      <c r="B105" s="381"/>
      <c r="C105" s="381"/>
      <c r="D105" s="381"/>
      <c r="E105" s="381"/>
      <c r="F105" s="383"/>
    </row>
    <row r="106" spans="1:6" ht="15.75" thickBot="1" x14ac:dyDescent="0.3">
      <c r="A106" s="362" t="s">
        <v>279</v>
      </c>
      <c r="B106" s="363" t="s">
        <v>423</v>
      </c>
      <c r="C106" s="364">
        <v>1</v>
      </c>
      <c r="D106" s="364">
        <v>0</v>
      </c>
      <c r="E106" s="364">
        <v>0</v>
      </c>
      <c r="F106" s="364" t="s">
        <v>367</v>
      </c>
    </row>
    <row r="107" spans="1:6" ht="15.75" thickBot="1" x14ac:dyDescent="0.3">
      <c r="A107" s="362" t="s">
        <v>280</v>
      </c>
      <c r="B107" s="363" t="s">
        <v>281</v>
      </c>
      <c r="C107" s="364">
        <v>0</v>
      </c>
      <c r="D107" s="364">
        <v>0</v>
      </c>
      <c r="E107" s="364">
        <v>0</v>
      </c>
      <c r="F107" s="364" t="s">
        <v>367</v>
      </c>
    </row>
    <row r="108" spans="1:6" ht="15.75" thickBot="1" x14ac:dyDescent="0.3">
      <c r="A108" s="380" t="s">
        <v>346</v>
      </c>
      <c r="B108" s="381"/>
      <c r="C108" s="381"/>
      <c r="D108" s="381"/>
      <c r="E108" s="381"/>
      <c r="F108" s="383"/>
    </row>
    <row r="109" spans="1:6" ht="15.75" thickBot="1" x14ac:dyDescent="0.3">
      <c r="A109" s="362" t="s">
        <v>282</v>
      </c>
      <c r="B109" s="363" t="s">
        <v>424</v>
      </c>
      <c r="C109" s="364">
        <v>1</v>
      </c>
      <c r="D109" s="364">
        <v>0</v>
      </c>
      <c r="E109" s="364">
        <v>0</v>
      </c>
      <c r="F109" s="364" t="s">
        <v>367</v>
      </c>
    </row>
    <row r="110" spans="1:6" ht="15.75" thickBot="1" x14ac:dyDescent="0.3">
      <c r="A110" s="362" t="s">
        <v>283</v>
      </c>
      <c r="B110" s="363" t="s">
        <v>281</v>
      </c>
      <c r="C110" s="364">
        <v>0</v>
      </c>
      <c r="D110" s="364">
        <v>0</v>
      </c>
      <c r="E110" s="364">
        <v>0</v>
      </c>
      <c r="F110" s="364" t="s">
        <v>367</v>
      </c>
    </row>
    <row r="111" spans="1:6" ht="15.75" thickBot="1" x14ac:dyDescent="0.3">
      <c r="A111" s="380" t="s">
        <v>347</v>
      </c>
      <c r="B111" s="381"/>
      <c r="C111" s="381"/>
      <c r="D111" s="381"/>
      <c r="E111" s="381"/>
      <c r="F111" s="383"/>
    </row>
    <row r="112" spans="1:6" ht="15.75" thickBot="1" x14ac:dyDescent="0.3">
      <c r="A112" s="362" t="s">
        <v>285</v>
      </c>
      <c r="B112" s="363" t="s">
        <v>423</v>
      </c>
      <c r="C112" s="364">
        <v>1</v>
      </c>
      <c r="D112" s="364">
        <v>0</v>
      </c>
      <c r="E112" s="364">
        <v>0</v>
      </c>
      <c r="F112" s="364" t="s">
        <v>367</v>
      </c>
    </row>
    <row r="113" spans="1:6" ht="15.75" thickBot="1" x14ac:dyDescent="0.3">
      <c r="A113" s="362" t="s">
        <v>286</v>
      </c>
      <c r="B113" s="363" t="s">
        <v>284</v>
      </c>
      <c r="C113" s="364">
        <v>0</v>
      </c>
      <c r="D113" s="364">
        <v>0</v>
      </c>
      <c r="E113" s="364">
        <v>0</v>
      </c>
      <c r="F113" s="364" t="s">
        <v>367</v>
      </c>
    </row>
    <row r="114" spans="1:6" ht="15.75" thickBot="1" x14ac:dyDescent="0.3">
      <c r="A114" s="380" t="s">
        <v>348</v>
      </c>
      <c r="B114" s="381"/>
      <c r="C114" s="381"/>
      <c r="D114" s="381"/>
      <c r="E114" s="381"/>
      <c r="F114" s="383"/>
    </row>
    <row r="115" spans="1:6" ht="15.75" thickBot="1" x14ac:dyDescent="0.3">
      <c r="A115" s="362" t="s">
        <v>287</v>
      </c>
      <c r="B115" s="363" t="s">
        <v>273</v>
      </c>
      <c r="C115" s="364">
        <v>0</v>
      </c>
      <c r="D115" s="364">
        <v>0</v>
      </c>
      <c r="E115" s="364">
        <v>0</v>
      </c>
      <c r="F115" s="364" t="s">
        <v>367</v>
      </c>
    </row>
    <row r="116" spans="1:6" ht="15.75" thickBot="1" x14ac:dyDescent="0.3">
      <c r="A116" s="380" t="s">
        <v>442</v>
      </c>
      <c r="B116" s="381"/>
      <c r="C116" s="381"/>
      <c r="D116" s="381"/>
      <c r="E116" s="381"/>
      <c r="F116" s="383"/>
    </row>
    <row r="117" spans="1:6" ht="15.75" thickBot="1" x14ac:dyDescent="0.3">
      <c r="A117" s="362" t="s">
        <v>288</v>
      </c>
      <c r="B117" s="363" t="s">
        <v>268</v>
      </c>
      <c r="C117" s="364">
        <v>100</v>
      </c>
      <c r="D117" s="364">
        <v>0</v>
      </c>
      <c r="E117" s="364">
        <v>0</v>
      </c>
      <c r="F117" s="364" t="s">
        <v>368</v>
      </c>
    </row>
    <row r="118" spans="1:6" ht="15.75" thickBot="1" x14ac:dyDescent="0.3">
      <c r="A118" s="380" t="s">
        <v>408</v>
      </c>
      <c r="B118" s="381"/>
      <c r="C118" s="381"/>
      <c r="D118" s="381"/>
      <c r="E118" s="381"/>
      <c r="F118" s="383"/>
    </row>
    <row r="119" spans="1:6" ht="15.75" thickBot="1" x14ac:dyDescent="0.3">
      <c r="A119" s="362" t="s">
        <v>289</v>
      </c>
      <c r="B119" s="363" t="s">
        <v>409</v>
      </c>
      <c r="C119" s="364">
        <v>45000</v>
      </c>
      <c r="D119" s="364">
        <v>45000</v>
      </c>
      <c r="E119" s="364">
        <v>4500</v>
      </c>
      <c r="F119" s="364" t="s">
        <v>369</v>
      </c>
    </row>
    <row r="120" spans="1:6" ht="30.75" thickBot="1" x14ac:dyDescent="0.3">
      <c r="A120" s="362" t="s">
        <v>290</v>
      </c>
      <c r="B120" s="363" t="s">
        <v>291</v>
      </c>
      <c r="C120" s="364">
        <v>80</v>
      </c>
      <c r="D120" s="364">
        <v>80</v>
      </c>
      <c r="E120" s="364">
        <v>80</v>
      </c>
      <c r="F120" s="364" t="s">
        <v>369</v>
      </c>
    </row>
    <row r="121" spans="1:6" ht="15.75" thickBot="1" x14ac:dyDescent="0.3">
      <c r="A121" s="380" t="s">
        <v>349</v>
      </c>
      <c r="B121" s="381"/>
      <c r="C121" s="381"/>
      <c r="D121" s="381"/>
      <c r="E121" s="381"/>
      <c r="F121" s="383"/>
    </row>
    <row r="122" spans="1:6" ht="15.75" thickBot="1" x14ac:dyDescent="0.3">
      <c r="A122" s="362" t="s">
        <v>292</v>
      </c>
      <c r="B122" s="363" t="s">
        <v>409</v>
      </c>
      <c r="C122" s="364">
        <v>18500</v>
      </c>
      <c r="D122" s="364">
        <v>18500</v>
      </c>
      <c r="E122" s="364">
        <v>18500</v>
      </c>
      <c r="F122" s="364" t="s">
        <v>369</v>
      </c>
    </row>
    <row r="123" spans="1:6" ht="30.75" thickBot="1" x14ac:dyDescent="0.3">
      <c r="A123" s="362" t="s">
        <v>293</v>
      </c>
      <c r="B123" s="363" t="s">
        <v>291</v>
      </c>
      <c r="C123" s="364">
        <v>80</v>
      </c>
      <c r="D123" s="364">
        <v>80</v>
      </c>
      <c r="E123" s="364">
        <v>80</v>
      </c>
      <c r="F123" s="364" t="s">
        <v>369</v>
      </c>
    </row>
    <row r="124" spans="1:6" ht="15.75" thickBot="1" x14ac:dyDescent="0.3">
      <c r="A124" s="380" t="s">
        <v>350</v>
      </c>
      <c r="B124" s="381"/>
      <c r="C124" s="381"/>
      <c r="D124" s="381"/>
      <c r="E124" s="381"/>
      <c r="F124" s="383"/>
    </row>
    <row r="125" spans="1:6" ht="15.75" thickBot="1" x14ac:dyDescent="0.3">
      <c r="A125" s="362" t="s">
        <v>294</v>
      </c>
      <c r="B125" s="363" t="s">
        <v>409</v>
      </c>
      <c r="C125" s="364">
        <v>12000</v>
      </c>
      <c r="D125" s="364">
        <v>15000</v>
      </c>
      <c r="E125" s="364">
        <v>15000</v>
      </c>
      <c r="F125" s="364" t="s">
        <v>369</v>
      </c>
    </row>
    <row r="126" spans="1:6" ht="30.75" thickBot="1" x14ac:dyDescent="0.3">
      <c r="A126" s="362" t="s">
        <v>295</v>
      </c>
      <c r="B126" s="363" t="s">
        <v>291</v>
      </c>
      <c r="C126" s="364">
        <v>80</v>
      </c>
      <c r="D126" s="364">
        <v>80</v>
      </c>
      <c r="E126" s="364">
        <v>80</v>
      </c>
      <c r="F126" s="364" t="s">
        <v>369</v>
      </c>
    </row>
    <row r="127" spans="1:6" ht="15.75" thickBot="1" x14ac:dyDescent="0.3">
      <c r="A127" s="380" t="s">
        <v>351</v>
      </c>
      <c r="B127" s="381"/>
      <c r="C127" s="381"/>
      <c r="D127" s="381"/>
      <c r="E127" s="381"/>
      <c r="F127" s="383"/>
    </row>
    <row r="128" spans="1:6" ht="15.75" thickBot="1" x14ac:dyDescent="0.3">
      <c r="A128" s="362" t="s">
        <v>296</v>
      </c>
      <c r="B128" s="363" t="s">
        <v>409</v>
      </c>
      <c r="C128" s="364">
        <v>39000</v>
      </c>
      <c r="D128" s="364">
        <v>39000</v>
      </c>
      <c r="E128" s="364">
        <v>39000</v>
      </c>
      <c r="F128" s="364" t="s">
        <v>369</v>
      </c>
    </row>
    <row r="129" spans="1:6" ht="30.75" thickBot="1" x14ac:dyDescent="0.3">
      <c r="A129" s="362" t="s">
        <v>297</v>
      </c>
      <c r="B129" s="363" t="s">
        <v>291</v>
      </c>
      <c r="C129" s="364">
        <v>80</v>
      </c>
      <c r="D129" s="364">
        <v>80</v>
      </c>
      <c r="E129" s="364">
        <v>80</v>
      </c>
      <c r="F129" s="364" t="s">
        <v>369</v>
      </c>
    </row>
    <row r="130" spans="1:6" ht="15.75" thickBot="1" x14ac:dyDescent="0.3">
      <c r="A130" s="380" t="s">
        <v>298</v>
      </c>
      <c r="B130" s="381"/>
      <c r="C130" s="381"/>
      <c r="D130" s="381"/>
      <c r="E130" s="381"/>
      <c r="F130" s="383"/>
    </row>
    <row r="131" spans="1:6" ht="15.75" thickBot="1" x14ac:dyDescent="0.3">
      <c r="A131" s="362" t="s">
        <v>299</v>
      </c>
      <c r="B131" s="363" t="s">
        <v>410</v>
      </c>
      <c r="C131" s="364">
        <v>80</v>
      </c>
      <c r="D131" s="364">
        <v>80</v>
      </c>
      <c r="E131" s="364">
        <v>80</v>
      </c>
      <c r="F131" s="364" t="s">
        <v>370</v>
      </c>
    </row>
    <row r="132" spans="1:6" ht="15.75" thickBot="1" x14ac:dyDescent="0.3">
      <c r="A132" s="362" t="s">
        <v>300</v>
      </c>
      <c r="B132" s="503" t="s">
        <v>411</v>
      </c>
      <c r="C132" s="368">
        <v>8</v>
      </c>
      <c r="D132" s="364">
        <v>8</v>
      </c>
      <c r="E132" s="364">
        <v>8</v>
      </c>
      <c r="F132" s="364" t="s">
        <v>370</v>
      </c>
    </row>
    <row r="133" spans="1:6" ht="15.75" thickBot="1" x14ac:dyDescent="0.3">
      <c r="A133" s="379" t="s">
        <v>302</v>
      </c>
      <c r="B133" s="388"/>
      <c r="C133" s="388"/>
      <c r="D133" s="388"/>
      <c r="E133" s="388"/>
      <c r="F133" s="389"/>
    </row>
    <row r="134" spans="1:6" ht="15.75" thickBot="1" x14ac:dyDescent="0.3">
      <c r="A134" s="380" t="s">
        <v>352</v>
      </c>
      <c r="B134" s="381"/>
      <c r="C134" s="381"/>
      <c r="D134" s="381"/>
      <c r="E134" s="381"/>
      <c r="F134" s="383"/>
    </row>
    <row r="135" spans="1:6" ht="45.75" thickBot="1" x14ac:dyDescent="0.3">
      <c r="A135" s="362" t="s">
        <v>303</v>
      </c>
      <c r="B135" s="363" t="s">
        <v>412</v>
      </c>
      <c r="C135" s="364">
        <v>0</v>
      </c>
      <c r="D135" s="364">
        <v>0</v>
      </c>
      <c r="E135" s="364">
        <v>0</v>
      </c>
      <c r="F135" s="364" t="s">
        <v>371</v>
      </c>
    </row>
    <row r="136" spans="1:6" ht="15.75" thickBot="1" x14ac:dyDescent="0.3">
      <c r="A136" s="362" t="s">
        <v>304</v>
      </c>
      <c r="B136" s="363" t="s">
        <v>309</v>
      </c>
      <c r="C136" s="364">
        <v>1</v>
      </c>
      <c r="D136" s="364">
        <v>1</v>
      </c>
      <c r="E136" s="364">
        <v>1</v>
      </c>
      <c r="F136" s="364" t="s">
        <v>371</v>
      </c>
    </row>
    <row r="137" spans="1:6" ht="15.75" thickBot="1" x14ac:dyDescent="0.3">
      <c r="A137" s="362" t="s">
        <v>305</v>
      </c>
      <c r="B137" s="363" t="s">
        <v>310</v>
      </c>
      <c r="C137" s="364">
        <v>2</v>
      </c>
      <c r="D137" s="364">
        <v>2</v>
      </c>
      <c r="E137" s="364">
        <v>2</v>
      </c>
      <c r="F137" s="364" t="s">
        <v>371</v>
      </c>
    </row>
    <row r="138" spans="1:6" ht="30.75" thickBot="1" x14ac:dyDescent="0.3">
      <c r="A138" s="362" t="s">
        <v>306</v>
      </c>
      <c r="B138" s="363" t="s">
        <v>413</v>
      </c>
      <c r="C138" s="364">
        <v>1</v>
      </c>
      <c r="D138" s="364">
        <v>0</v>
      </c>
      <c r="E138" s="364">
        <v>0</v>
      </c>
      <c r="F138" s="364" t="s">
        <v>371</v>
      </c>
    </row>
    <row r="139" spans="1:6" ht="45.75" thickBot="1" x14ac:dyDescent="0.3">
      <c r="A139" s="362" t="s">
        <v>307</v>
      </c>
      <c r="B139" s="363" t="s">
        <v>312</v>
      </c>
      <c r="C139" s="364">
        <v>1</v>
      </c>
      <c r="D139" s="364">
        <v>1</v>
      </c>
      <c r="E139" s="364">
        <v>1</v>
      </c>
      <c r="F139" s="364" t="s">
        <v>371</v>
      </c>
    </row>
    <row r="140" spans="1:6" ht="30.75" thickBot="1" x14ac:dyDescent="0.3">
      <c r="A140" s="362" t="s">
        <v>308</v>
      </c>
      <c r="B140" s="363" t="s">
        <v>313</v>
      </c>
      <c r="C140" s="364">
        <v>0</v>
      </c>
      <c r="D140" s="364">
        <v>0</v>
      </c>
      <c r="E140" s="364">
        <v>0</v>
      </c>
      <c r="F140" s="364" t="s">
        <v>371</v>
      </c>
    </row>
    <row r="141" spans="1:6" ht="30.75" thickBot="1" x14ac:dyDescent="0.3">
      <c r="A141" s="362" t="s">
        <v>311</v>
      </c>
      <c r="B141" s="363" t="s">
        <v>414</v>
      </c>
      <c r="C141" s="364">
        <v>1</v>
      </c>
      <c r="D141" s="364">
        <v>1</v>
      </c>
      <c r="E141" s="364">
        <v>1</v>
      </c>
      <c r="F141" s="364" t="s">
        <v>371</v>
      </c>
    </row>
    <row r="142" spans="1:6" ht="15.75" thickBot="1" x14ac:dyDescent="0.3">
      <c r="A142" s="380" t="s">
        <v>381</v>
      </c>
      <c r="B142" s="381"/>
      <c r="C142" s="381"/>
      <c r="D142" s="381"/>
      <c r="E142" s="381"/>
      <c r="F142" s="383"/>
    </row>
    <row r="143" spans="1:6" ht="15.75" thickBot="1" x14ac:dyDescent="0.3">
      <c r="A143" s="362" t="s">
        <v>314</v>
      </c>
      <c r="B143" s="369" t="s">
        <v>382</v>
      </c>
      <c r="C143" s="370">
        <v>6</v>
      </c>
      <c r="D143" s="370">
        <v>6</v>
      </c>
      <c r="E143" s="370">
        <v>6</v>
      </c>
      <c r="F143" s="370" t="s">
        <v>371</v>
      </c>
    </row>
    <row r="144" spans="1:6" ht="15.75" thickBot="1" x14ac:dyDescent="0.3">
      <c r="A144" s="380" t="s">
        <v>315</v>
      </c>
      <c r="B144" s="381"/>
      <c r="C144" s="381"/>
      <c r="D144" s="381"/>
      <c r="E144" s="381"/>
      <c r="F144" s="383"/>
    </row>
    <row r="145" spans="1:6" ht="28.5" customHeight="1" thickBot="1" x14ac:dyDescent="0.3">
      <c r="A145" s="380" t="s">
        <v>316</v>
      </c>
      <c r="B145" s="381"/>
      <c r="C145" s="381"/>
      <c r="D145" s="381"/>
      <c r="E145" s="381"/>
      <c r="F145" s="383"/>
    </row>
    <row r="146" spans="1:6" ht="15.75" thickBot="1" x14ac:dyDescent="0.3">
      <c r="A146" s="380" t="s">
        <v>353</v>
      </c>
      <c r="B146" s="381"/>
      <c r="C146" s="381"/>
      <c r="D146" s="381"/>
      <c r="E146" s="381"/>
      <c r="F146" s="383"/>
    </row>
    <row r="147" spans="1:6" ht="15.75" thickBot="1" x14ac:dyDescent="0.3">
      <c r="A147" s="362" t="s">
        <v>318</v>
      </c>
      <c r="B147" s="363" t="s">
        <v>317</v>
      </c>
      <c r="C147" s="364">
        <v>100</v>
      </c>
      <c r="D147" s="364">
        <v>100</v>
      </c>
      <c r="E147" s="364">
        <v>100</v>
      </c>
      <c r="F147" s="364" t="s">
        <v>372</v>
      </c>
    </row>
    <row r="148" spans="1:6" ht="30.75" customHeight="1" x14ac:dyDescent="0.25"/>
  </sheetData>
  <mergeCells count="66">
    <mergeCell ref="A69:F69"/>
    <mergeCell ref="A99:F99"/>
    <mergeCell ref="A116:F116"/>
    <mergeCell ref="A118:F118"/>
    <mergeCell ref="A134:F134"/>
    <mergeCell ref="A57:F57"/>
    <mergeCell ref="A59:F59"/>
    <mergeCell ref="A61:F61"/>
    <mergeCell ref="A63:F63"/>
    <mergeCell ref="A65:F65"/>
    <mergeCell ref="A47:F47"/>
    <mergeCell ref="A49:F49"/>
    <mergeCell ref="A51:F51"/>
    <mergeCell ref="A53:F53"/>
    <mergeCell ref="A55:F55"/>
    <mergeCell ref="A33:F33"/>
    <mergeCell ref="A36:F36"/>
    <mergeCell ref="A39:F39"/>
    <mergeCell ref="A41:F41"/>
    <mergeCell ref="A45:F45"/>
    <mergeCell ref="A14:F14"/>
    <mergeCell ref="A16:F16"/>
    <mergeCell ref="A18:F18"/>
    <mergeCell ref="A20:F20"/>
    <mergeCell ref="A22:F22"/>
    <mergeCell ref="A145:F145"/>
    <mergeCell ref="A130:F130"/>
    <mergeCell ref="A133:F133"/>
    <mergeCell ref="A142:F142"/>
    <mergeCell ref="A144:F144"/>
    <mergeCell ref="A146:F146"/>
    <mergeCell ref="A127:F127"/>
    <mergeCell ref="A121:F121"/>
    <mergeCell ref="A124:F124"/>
    <mergeCell ref="A102:F102"/>
    <mergeCell ref="A105:F105"/>
    <mergeCell ref="A108:F108"/>
    <mergeCell ref="A111:F111"/>
    <mergeCell ref="A114:F114"/>
    <mergeCell ref="A44:F44"/>
    <mergeCell ref="A76:F76"/>
    <mergeCell ref="A81:F81"/>
    <mergeCell ref="A84:F84"/>
    <mergeCell ref="A73:F73"/>
    <mergeCell ref="A1:A2"/>
    <mergeCell ref="C1:E1"/>
    <mergeCell ref="F1:F2"/>
    <mergeCell ref="A4:F4"/>
    <mergeCell ref="A8:F8"/>
    <mergeCell ref="A5:F5"/>
    <mergeCell ref="A9:F9"/>
    <mergeCell ref="A12:F12"/>
    <mergeCell ref="A35:F35"/>
    <mergeCell ref="A25:F25"/>
    <mergeCell ref="A28:F28"/>
    <mergeCell ref="A31:F31"/>
    <mergeCell ref="A71:F71"/>
    <mergeCell ref="A97:F97"/>
    <mergeCell ref="A75:F75"/>
    <mergeCell ref="A79:F79"/>
    <mergeCell ref="A83:F83"/>
    <mergeCell ref="A86:F86"/>
    <mergeCell ref="A90:F90"/>
    <mergeCell ref="A93:F93"/>
    <mergeCell ref="A88:F88"/>
    <mergeCell ref="A94:F94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Programa - 03</vt:lpstr>
      <vt:lpstr>Stebėsenos rodikliai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Valasevičienė</dc:creator>
  <cp:lastModifiedBy>Simona Valasevičienė</cp:lastModifiedBy>
  <cp:lastPrinted>2023-12-22T08:50:53Z</cp:lastPrinted>
  <dcterms:created xsi:type="dcterms:W3CDTF">2015-06-05T18:17:20Z</dcterms:created>
  <dcterms:modified xsi:type="dcterms:W3CDTF">2024-01-26T07:41:58Z</dcterms:modified>
</cp:coreProperties>
</file>